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https://justiceuk.sharepoint.com/sites/yjbBusinessIntelligenceandInsights/Statistics and Analysis/Annual Statistics/000 25 - YJ Stats 24-25/Ch 3 - Children cautioned or sentenced/"/>
    </mc:Choice>
  </mc:AlternateContent>
  <xr:revisionPtr revIDLastSave="288" documentId="8_{FCCBE86F-D6AF-D341-9BC7-B4679FEBB667}" xr6:coauthVersionLast="47" xr6:coauthVersionMax="47" xr10:uidLastSave="{148E77BF-9C95-469D-9BC7-E8EF428DBD9E}"/>
  <bookViews>
    <workbookView xWindow="8595" yWindow="1020" windowWidth="15390" windowHeight="11235" tabRatio="839" activeTab="10" xr2:uid="{00000000-000D-0000-FFFF-FFFF00000000}"/>
  </bookViews>
  <sheets>
    <sheet name="Cover" sheetId="15" r:id="rId1"/>
    <sheet name="Notes" sheetId="18" r:id="rId2"/>
    <sheet name="3.1" sheetId="20" r:id="rId3"/>
    <sheet name="3.3" sheetId="7" r:id="rId4"/>
    <sheet name="3.2" sheetId="21" r:id="rId5"/>
    <sheet name="3.4" sheetId="6" r:id="rId6"/>
    <sheet name="3.5" sheetId="19" r:id="rId7"/>
    <sheet name="3.6" sheetId="13" r:id="rId8"/>
    <sheet name="3.7" sheetId="14" r:id="rId9"/>
    <sheet name="3.8" sheetId="10" r:id="rId10"/>
    <sheet name="3.9" sheetId="22" r:id="rId11"/>
  </sheets>
  <definedNames>
    <definedName name="ChildrenCautioned_or_Sentenced">#REF!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1" i="19" l="1"/>
  <c r="B31" i="21"/>
  <c r="C8" i="13" l="1"/>
  <c r="C11" i="13" s="1"/>
  <c r="D8" i="13"/>
  <c r="E8" i="13"/>
  <c r="F8" i="13"/>
  <c r="G8" i="13"/>
  <c r="H8" i="13"/>
  <c r="I8" i="13"/>
  <c r="J8" i="13"/>
  <c r="C16" i="22"/>
  <c r="O5" i="22"/>
  <c r="N5" i="22"/>
  <c r="C13" i="10"/>
  <c r="C10" i="13"/>
  <c r="C9" i="13"/>
  <c r="K5" i="13"/>
  <c r="K8" i="13"/>
  <c r="K11" i="13" s="1"/>
  <c r="L11" i="19"/>
  <c r="K11" i="19"/>
  <c r="J11" i="19"/>
  <c r="B11" i="19"/>
  <c r="L4" i="19"/>
  <c r="K4" i="19"/>
  <c r="J4" i="19"/>
  <c r="D16" i="21"/>
  <c r="D5" i="21"/>
  <c r="C5" i="21"/>
  <c r="N17" i="22" l="1"/>
  <c r="O17" i="22"/>
  <c r="N18" i="22"/>
  <c r="O21" i="22"/>
  <c r="N22" i="22"/>
  <c r="O22" i="22"/>
  <c r="N23" i="22"/>
  <c r="O23" i="22"/>
  <c r="N25" i="22"/>
  <c r="M26" i="22"/>
  <c r="L26" i="22"/>
  <c r="K26" i="22"/>
  <c r="J26" i="22"/>
  <c r="I26" i="22"/>
  <c r="H26" i="22"/>
  <c r="G26" i="22"/>
  <c r="F26" i="22"/>
  <c r="E26" i="22"/>
  <c r="D26" i="22"/>
  <c r="C26" i="22"/>
  <c r="M25" i="22"/>
  <c r="O25" i="22" s="1"/>
  <c r="L25" i="22"/>
  <c r="K25" i="22"/>
  <c r="J25" i="22"/>
  <c r="I25" i="22"/>
  <c r="H25" i="22"/>
  <c r="G25" i="22"/>
  <c r="F25" i="22"/>
  <c r="E25" i="22"/>
  <c r="D25" i="22"/>
  <c r="C25" i="22"/>
  <c r="M24" i="22"/>
  <c r="N24" i="22" s="1"/>
  <c r="L24" i="22"/>
  <c r="O24" i="22" s="1"/>
  <c r="K24" i="22"/>
  <c r="J24" i="22"/>
  <c r="I24" i="22"/>
  <c r="H24" i="22"/>
  <c r="G24" i="22"/>
  <c r="F24" i="22"/>
  <c r="E24" i="22"/>
  <c r="D24" i="22"/>
  <c r="C24" i="22"/>
  <c r="M23" i="22"/>
  <c r="L23" i="22"/>
  <c r="K23" i="22"/>
  <c r="J23" i="22"/>
  <c r="I23" i="22"/>
  <c r="H23" i="22"/>
  <c r="G23" i="22"/>
  <c r="F23" i="22"/>
  <c r="E23" i="22"/>
  <c r="D23" i="22"/>
  <c r="C23" i="22"/>
  <c r="M22" i="22"/>
  <c r="L22" i="22"/>
  <c r="K22" i="22"/>
  <c r="J22" i="22"/>
  <c r="I22" i="22"/>
  <c r="H22" i="22"/>
  <c r="G22" i="22"/>
  <c r="F22" i="22"/>
  <c r="E22" i="22"/>
  <c r="D22" i="22"/>
  <c r="C22" i="22"/>
  <c r="M21" i="22"/>
  <c r="L21" i="22"/>
  <c r="K21" i="22"/>
  <c r="J21" i="22"/>
  <c r="I21" i="22"/>
  <c r="H21" i="22"/>
  <c r="G21" i="22"/>
  <c r="F21" i="22"/>
  <c r="E21" i="22"/>
  <c r="D21" i="22"/>
  <c r="C21" i="22"/>
  <c r="N21" i="22" s="1"/>
  <c r="M20" i="22"/>
  <c r="N20" i="22" s="1"/>
  <c r="L20" i="22"/>
  <c r="K20" i="22"/>
  <c r="J20" i="22"/>
  <c r="I20" i="22"/>
  <c r="H20" i="22"/>
  <c r="G20" i="22"/>
  <c r="F20" i="22"/>
  <c r="E20" i="22"/>
  <c r="D20" i="22"/>
  <c r="C20" i="22"/>
  <c r="M19" i="22"/>
  <c r="O19" i="22" s="1"/>
  <c r="L19" i="22"/>
  <c r="K19" i="22"/>
  <c r="J19" i="22"/>
  <c r="I19" i="22"/>
  <c r="H19" i="22"/>
  <c r="G19" i="22"/>
  <c r="F19" i="22"/>
  <c r="E19" i="22"/>
  <c r="D19" i="22"/>
  <c r="C19" i="22"/>
  <c r="M18" i="22"/>
  <c r="O18" i="22" s="1"/>
  <c r="L18" i="22"/>
  <c r="K18" i="22"/>
  <c r="J18" i="22"/>
  <c r="I18" i="22"/>
  <c r="H18" i="22"/>
  <c r="G18" i="22"/>
  <c r="F18" i="22"/>
  <c r="E18" i="22"/>
  <c r="D18" i="22"/>
  <c r="C18" i="22"/>
  <c r="M17" i="22"/>
  <c r="L17" i="22"/>
  <c r="K17" i="22"/>
  <c r="J17" i="22"/>
  <c r="I17" i="22"/>
  <c r="H17" i="22"/>
  <c r="G17" i="22"/>
  <c r="F17" i="22"/>
  <c r="E17" i="22"/>
  <c r="D17" i="22"/>
  <c r="C17" i="22"/>
  <c r="M16" i="22"/>
  <c r="L16" i="22"/>
  <c r="K16" i="22"/>
  <c r="J16" i="22"/>
  <c r="I16" i="22"/>
  <c r="H16" i="22"/>
  <c r="G16" i="22"/>
  <c r="F16" i="22"/>
  <c r="E16" i="22"/>
  <c r="D16" i="22"/>
  <c r="N13" i="22"/>
  <c r="O13" i="22"/>
  <c r="N14" i="22"/>
  <c r="O14" i="22"/>
  <c r="N15" i="22"/>
  <c r="O15" i="22"/>
  <c r="O20" i="22" l="1"/>
  <c r="N19" i="22"/>
  <c r="O16" i="22"/>
  <c r="N16" i="22"/>
  <c r="O12" i="22"/>
  <c r="N12" i="22"/>
  <c r="O11" i="22"/>
  <c r="N11" i="22"/>
  <c r="O10" i="22"/>
  <c r="N10" i="22"/>
  <c r="O9" i="22"/>
  <c r="N9" i="22"/>
  <c r="O8" i="22"/>
  <c r="N8" i="22"/>
  <c r="O7" i="22"/>
  <c r="N7" i="22"/>
  <c r="O6" i="22"/>
  <c r="N6" i="22"/>
  <c r="C26" i="21"/>
  <c r="C25" i="21"/>
  <c r="C24" i="21"/>
  <c r="C23" i="21"/>
  <c r="C22" i="21"/>
  <c r="C19" i="21"/>
  <c r="C15" i="21"/>
  <c r="C13" i="21"/>
  <c r="C11" i="21"/>
  <c r="C8" i="21"/>
  <c r="C6" i="21"/>
  <c r="K7" i="13"/>
  <c r="L10" i="19"/>
  <c r="E11" i="19"/>
  <c r="K10" i="19"/>
  <c r="J10" i="19"/>
  <c r="K9" i="19"/>
  <c r="L9" i="19" s="1"/>
  <c r="J9" i="19"/>
  <c r="I8" i="19"/>
  <c r="I11" i="19" s="1"/>
  <c r="H8" i="19"/>
  <c r="H11" i="19" s="1"/>
  <c r="G8" i="19"/>
  <c r="F8" i="19"/>
  <c r="F11" i="19" s="1"/>
  <c r="E8" i="19"/>
  <c r="D8" i="19"/>
  <c r="D11" i="19" s="1"/>
  <c r="C8" i="19"/>
  <c r="B8" i="19"/>
  <c r="K7" i="19"/>
  <c r="J7" i="19"/>
  <c r="L7" i="19" s="1"/>
  <c r="K6" i="19"/>
  <c r="J6" i="19"/>
  <c r="L6" i="19" s="1"/>
  <c r="K5" i="19"/>
  <c r="J5" i="19"/>
  <c r="L5" i="19" s="1"/>
  <c r="D8" i="10"/>
  <c r="E8" i="10"/>
  <c r="F8" i="10"/>
  <c r="G8" i="10"/>
  <c r="H8" i="10"/>
  <c r="I8" i="10"/>
  <c r="J8" i="10"/>
  <c r="C8" i="10"/>
  <c r="K6" i="13"/>
  <c r="K8" i="19" l="1"/>
  <c r="C12" i="21"/>
  <c r="C9" i="21"/>
  <c r="C16" i="21"/>
  <c r="C20" i="21"/>
  <c r="C27" i="21"/>
  <c r="C17" i="21"/>
  <c r="C10" i="21"/>
  <c r="C14" i="21"/>
  <c r="C21" i="21"/>
  <c r="C28" i="21"/>
  <c r="C7" i="21"/>
  <c r="C18" i="21"/>
  <c r="B29" i="21"/>
  <c r="D10" i="21" s="1"/>
  <c r="G11" i="19"/>
  <c r="J8" i="19"/>
  <c r="L8" i="19" s="1"/>
  <c r="D21" i="21" l="1"/>
  <c r="D22" i="21"/>
  <c r="D11" i="21"/>
  <c r="D25" i="21"/>
  <c r="D18" i="21"/>
  <c r="D7" i="21"/>
  <c r="D14" i="21"/>
  <c r="D24" i="21"/>
  <c r="D27" i="21"/>
  <c r="D20" i="21"/>
  <c r="D9" i="21"/>
  <c r="D17" i="21"/>
  <c r="D6" i="21"/>
  <c r="D13" i="21"/>
  <c r="D23" i="21"/>
  <c r="D12" i="21"/>
  <c r="D26" i="21"/>
  <c r="D19" i="21"/>
  <c r="D8" i="21"/>
  <c r="D15" i="21"/>
  <c r="D28" i="21"/>
  <c r="C15" i="10"/>
  <c r="K5" i="10" l="1"/>
  <c r="K6" i="10"/>
  <c r="K7" i="10"/>
  <c r="K8" i="10"/>
  <c r="F7" i="14"/>
  <c r="F6" i="14"/>
  <c r="F5" i="14"/>
  <c r="J5" i="14" s="1"/>
  <c r="J6" i="14" l="1"/>
  <c r="I7" i="14"/>
  <c r="I6" i="14"/>
  <c r="I10" i="13" l="1"/>
  <c r="H10" i="13"/>
  <c r="F9" i="13"/>
  <c r="K13" i="10"/>
  <c r="L5" i="10"/>
  <c r="L13" i="10" s="1"/>
  <c r="K14" i="10"/>
  <c r="L6" i="10"/>
  <c r="L14" i="10" s="1"/>
  <c r="L7" i="10"/>
  <c r="D15" i="10"/>
  <c r="E15" i="10"/>
  <c r="F15" i="10"/>
  <c r="G15" i="10"/>
  <c r="H15" i="10"/>
  <c r="I15" i="10"/>
  <c r="J15" i="10"/>
  <c r="B8" i="14"/>
  <c r="J14" i="10"/>
  <c r="J13" i="10"/>
  <c r="G13" i="10"/>
  <c r="H13" i="10"/>
  <c r="I13" i="10"/>
  <c r="G14" i="10"/>
  <c r="I14" i="10"/>
  <c r="D14" i="10"/>
  <c r="F13" i="10"/>
  <c r="D13" i="10"/>
  <c r="H14" i="10"/>
  <c r="E13" i="10"/>
  <c r="E14" i="10"/>
  <c r="F14" i="10"/>
  <c r="C14" i="10"/>
  <c r="G8" i="14"/>
  <c r="F10" i="13"/>
  <c r="G9" i="13"/>
  <c r="I5" i="14"/>
  <c r="G10" i="13"/>
  <c r="D9" i="13"/>
  <c r="J9" i="13"/>
  <c r="D8" i="14"/>
  <c r="H8" i="14"/>
  <c r="D10" i="13"/>
  <c r="C8" i="14"/>
  <c r="E8" i="14"/>
  <c r="E9" i="13"/>
  <c r="H9" i="13"/>
  <c r="J10" i="13"/>
  <c r="E10" i="13"/>
  <c r="K10" i="13"/>
  <c r="K9" i="13"/>
  <c r="I9" i="13"/>
  <c r="M6" i="10" l="1"/>
  <c r="F8" i="14"/>
  <c r="I8" i="14" s="1"/>
  <c r="K15" i="10"/>
  <c r="L8" i="10"/>
  <c r="L15" i="10" s="1"/>
  <c r="M7" i="10"/>
  <c r="M5" i="10"/>
  <c r="G11" i="13"/>
  <c r="M13" i="10" l="1"/>
  <c r="N5" i="10"/>
  <c r="M8" i="10"/>
  <c r="M14" i="10"/>
  <c r="N6" i="10"/>
  <c r="J11" i="13"/>
  <c r="E11" i="13"/>
  <c r="E9" i="14"/>
  <c r="B9" i="14"/>
  <c r="G9" i="14"/>
  <c r="D9" i="14"/>
  <c r="F9" i="14"/>
  <c r="C9" i="14"/>
  <c r="M15" i="10"/>
  <c r="H11" i="13"/>
  <c r="I11" i="13"/>
  <c r="D11" i="13"/>
  <c r="F11" i="13"/>
</calcChain>
</file>

<file path=xl/sharedStrings.xml><?xml version="1.0" encoding="utf-8"?>
<sst xmlns="http://schemas.openxmlformats.org/spreadsheetml/2006/main" count="326" uniqueCount="130">
  <si>
    <t>Chapter 3: Demographic characteristics of children cautioned or sentenced</t>
  </si>
  <si>
    <t>Table number</t>
  </si>
  <si>
    <t>Title</t>
  </si>
  <si>
    <t>Table 3.1</t>
  </si>
  <si>
    <t>Table 3.2</t>
  </si>
  <si>
    <t>Table 3.3</t>
  </si>
  <si>
    <t>Table 3.4</t>
  </si>
  <si>
    <t>Table 3.5</t>
  </si>
  <si>
    <t>Table 3.6</t>
  </si>
  <si>
    <t>Table 3.7</t>
  </si>
  <si>
    <t>Table 3.8</t>
  </si>
  <si>
    <t>Sources:</t>
  </si>
  <si>
    <t>Bespoke analysis of the Youth Justice Board's management information system, the Youth Justice Application Framework (YJAF)</t>
  </si>
  <si>
    <t>Notes</t>
  </si>
  <si>
    <t>Note number</t>
  </si>
  <si>
    <t>Note text</t>
  </si>
  <si>
    <t>Age is calculated at the time of the first hearing. This is because these children will still be supported through the trial process by the local Youth Justice Service, even if they turn 18 before the sentence is passed.</t>
  </si>
  <si>
    <t>This worksheet contains one table. Some cells refer to notes, which can be found in the notes worksheet.</t>
  </si>
  <si>
    <t>The year on year change for proportions refers to percentage points.</t>
  </si>
  <si>
    <t>Breakdown</t>
  </si>
  <si>
    <t>10 - 17 population (based on 2021 census)</t>
  </si>
  <si>
    <t>Number</t>
  </si>
  <si>
    <t>Asian</t>
  </si>
  <si>
    <t>Black</t>
  </si>
  <si>
    <t>Mixed</t>
  </si>
  <si>
    <t>Other</t>
  </si>
  <si>
    <t>Ethnic minority groups</t>
  </si>
  <si>
    <t>White</t>
  </si>
  <si>
    <t>Unknown</t>
  </si>
  <si>
    <t>Total number</t>
  </si>
  <si>
    <t>Total</t>
  </si>
  <si>
    <t>Some cells have no available data. ".." = Not available</t>
  </si>
  <si>
    <t>Number of children</t>
  </si>
  <si>
    <t>White - British</t>
  </si>
  <si>
    <t>White - Irish</t>
  </si>
  <si>
    <t>White - Gypsy or Irish Traveller</t>
  </si>
  <si>
    <t>Any other White background</t>
  </si>
  <si>
    <t>White total</t>
  </si>
  <si>
    <t>Mixed - White and Black African</t>
  </si>
  <si>
    <t>Mixed - White and Black Caribbean</t>
  </si>
  <si>
    <t>Mixed - White and Asian</t>
  </si>
  <si>
    <t>Mixed - Other Mixed</t>
  </si>
  <si>
    <t>Mixed Total</t>
  </si>
  <si>
    <t>Asian or Asian British - Indian</t>
  </si>
  <si>
    <t>Asian or Asian British - Pakistani</t>
  </si>
  <si>
    <t>Asian or Asian British - Bangladeshi</t>
  </si>
  <si>
    <t>Asian or Asian British - Chinese</t>
  </si>
  <si>
    <t>Asian or Asian British - Other Asian</t>
  </si>
  <si>
    <t>Asian total</t>
  </si>
  <si>
    <t>Black or Black British - African</t>
  </si>
  <si>
    <t>Black or Black British - Caribbean</t>
  </si>
  <si>
    <t>Black or Black British - Other Black</t>
  </si>
  <si>
    <t>Black total</t>
  </si>
  <si>
    <t>Other Ethnic Group - Arab</t>
  </si>
  <si>
    <t>Other Ethnic Group - Any Other</t>
  </si>
  <si>
    <t>Other total</t>
  </si>
  <si>
    <t>Total (excluding Unknown)</t>
  </si>
  <si>
    <t>..</t>
  </si>
  <si>
    <t>Sex</t>
  </si>
  <si>
    <t>Girls</t>
  </si>
  <si>
    <t>Boys</t>
  </si>
  <si>
    <t>This worksheet contains one table. Some cells refer to notes, which can be found on the notes worksheet.</t>
  </si>
  <si>
    <t>10</t>
  </si>
  <si>
    <t>11</t>
  </si>
  <si>
    <t>12</t>
  </si>
  <si>
    <t>13</t>
  </si>
  <si>
    <t>14</t>
  </si>
  <si>
    <t>15</t>
  </si>
  <si>
    <t>16</t>
  </si>
  <si>
    <t>17+</t>
  </si>
  <si>
    <t>10-14</t>
  </si>
  <si>
    <t>15-17+</t>
  </si>
  <si>
    <t>Proportion of total</t>
  </si>
  <si>
    <t>Aged
10 to 14</t>
  </si>
  <si>
    <t>Aged
15 to 17+</t>
  </si>
  <si>
    <t>This worksheet contains one table and refers or numbers and proportions by age and sex.</t>
  </si>
  <si>
    <t>Some cells refer to note, which can be found in the notes worksheet.</t>
  </si>
  <si>
    <t>Proprotion by age</t>
  </si>
  <si>
    <t>Share by age</t>
  </si>
  <si>
    <t>Year ending March</t>
  </si>
  <si>
    <t>17+ [note 5]</t>
  </si>
  <si>
    <t>This worksheet contains one table and refers to notes throughout the chapter 3 supplementary tables.</t>
  </si>
  <si>
    <t>White - Roma</t>
  </si>
  <si>
    <t>Total (including Unknown)</t>
  </si>
  <si>
    <t>Proportion</t>
  </si>
  <si>
    <t>ethnic group</t>
  </si>
  <si>
    <t>Proportion of ethnic group</t>
  </si>
  <si>
    <t>Proportion by ethnicity</t>
  </si>
  <si>
    <t>Proportion by sex</t>
  </si>
  <si>
    <t>Age</t>
  </si>
  <si>
    <t>Proportion by sex [note 4]</t>
  </si>
  <si>
    <t>Ethnic group is self-identified.</t>
  </si>
  <si>
    <t>Children cautioned or sentenced by ethnic group, years ending March 2015 to 2025</t>
  </si>
  <si>
    <t>Children cautioned or sentenced by 18+1  ethnicities, England and Wales, year ending March 2025</t>
  </si>
  <si>
    <t>Children cautioned or sentenced by sex, years ending March 2015 to 2025</t>
  </si>
  <si>
    <t>Children cautioned or sentenced by age, years ending March 2015 to 2025</t>
  </si>
  <si>
    <t>Children cautioned or sentenced by age and ethnic group, year ending March 2025</t>
  </si>
  <si>
    <t>Children cautioned or sentenced by age and sex, year ending March 2025</t>
  </si>
  <si>
    <t>Children cautioned or sentenced by ethnic group and sex, year ending March 2025</t>
  </si>
  <si>
    <t>Table 3.1: Children cautioned or sentenced by ethnic group, years ending March 2015 to 2025 [note 1][note 2]</t>
  </si>
  <si>
    <t>% change March 2015 to March 2025</t>
  </si>
  <si>
    <t>% change March 2024 to March 2025</t>
  </si>
  <si>
    <t>Table 3.2: Children cautioned or sentenced by 18+1  ethnicities, England and Wales, year ending March 2025 [note 1][note 3]</t>
  </si>
  <si>
    <t>Table 3.3: Children cautioned or sentenced by sex, years ending March 2015 to 2025 [note 4]</t>
  </si>
  <si>
    <t>Table 3.4: Children cautioned or sentenced by age, years ending March 2015 to March 2025 [note 5]</t>
  </si>
  <si>
    <t>Table 3.5: Children cautioned or sentenced by age and ethnic group, year ending March 2025 [note 1][note 5]</t>
  </si>
  <si>
    <t>Table 3.6: Children cautioned or sentenced by age and sex, year ending March 2025 [note 5]</t>
  </si>
  <si>
    <t>Table 3.8: Children cautioned or sentenced by age and sex, years ending March 2024 and 2025</t>
  </si>
  <si>
    <t>% change years ending March 2024 to 2025</t>
  </si>
  <si>
    <t>Table 3.7: Children cautioned or sentenced by ethnic group and sex, year ending March 2025 [note 1][note 3]</t>
  </si>
  <si>
    <t>Proportions are based on where ethnic group is known. In the year ending March 2025, the ethnic group was unknown for 2% of children receiving a youth caution or sentence.</t>
  </si>
  <si>
    <t>Table 3.9</t>
  </si>
  <si>
    <t>Wales</t>
  </si>
  <si>
    <t>East Midlands</t>
  </si>
  <si>
    <t>East of England</t>
  </si>
  <si>
    <t>London</t>
  </si>
  <si>
    <t>North East</t>
  </si>
  <si>
    <t>North West</t>
  </si>
  <si>
    <t>South East</t>
  </si>
  <si>
    <t>South West</t>
  </si>
  <si>
    <t>West Midlands</t>
  </si>
  <si>
    <t>Yorkshire</t>
  </si>
  <si>
    <t>England and Wales</t>
  </si>
  <si>
    <t>Children cautioned or sentenced by Wales and English region, years ending March 2015 to March 2025</t>
  </si>
  <si>
    <t>Children cautioned or sentenced by age and sex, years ending March 2024 and 2025</t>
  </si>
  <si>
    <t>Ethnic group</t>
  </si>
  <si>
    <t xml:space="preserve">Proportions are based on where sex is known. In the year ending March 2025, sex was unknown for 1% of children cautioned or sentenced. </t>
  </si>
  <si>
    <t>18+1 ethnic group groups replaced 16+1 ethnic group groups on YJS case management systems during 2018/19. However, as YJS practitioners do not routinely ask about children's ethnic group for those already on their system, it is highly likely that many children will have remained in the original ethnic group they stated when they first had contact with the YJS. This means the numbers in the new ethnic group groups are likely to be lower than they actually are.</t>
  </si>
  <si>
    <t>Region</t>
  </si>
  <si>
    <t xml:space="preserve">Table 3.9: Children cautioned or sentenced by Wales and English region, years ending March 2015 to March 2025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</si>
</sst>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0.0%"/>
    <numFmt numFmtId="165" formatCode="\+0%;\-0%;0%"/>
    <numFmt numFmtId="166" formatCode="#,##0_ ;\-#,##0\ "/>
    <numFmt numFmtId="167" formatCode="_-* #,##0_-;\-* #,##0_-;_-* &quot;-&quot;??_-;_-@_-"/>
    <numFmt numFmtId="168" formatCode="0.0_ ;\-0.0\ "/>
    <numFmt numFmtId="169" formatCode="0.0"/>
  </numFmts>
  <fonts count="47" x14ac:knownFonts="1">
    <font>
      <sz val="11"/>
      <color rgb="FF000000"/>
      <name val="Calibri"/>
      <family val="2"/>
    </font>
    <font>
      <sz val="11"/>
      <color theme="1"/>
      <name val="Calibri"/>
      <family val="2"/>
      <scheme val="minor"/>
    </font>
    <font>
      <sz val="11"/>
      <color theme="1"/>
      <name val="Calibri"/>
      <family val="2"/>
      <scheme val="minor"/>
    </font>
    <font>
      <sz val="10"/>
      <name val="Arial"/>
      <family val="2"/>
    </font>
    <font>
      <sz val="11"/>
      <name val="Arial"/>
      <family val="2"/>
    </font>
    <font>
      <sz val="12"/>
      <name val="Arial"/>
      <family val="2"/>
    </font>
    <font>
      <sz val="10"/>
      <color indexed="8"/>
      <name val="Arial"/>
      <family val="2"/>
    </font>
    <font>
      <sz val="12"/>
      <name val="Arial"/>
      <family val="2"/>
    </font>
    <font>
      <u/>
      <sz val="10"/>
      <color indexed="3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1"/>
      <color indexed="1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Calibri"/>
      <family val="2"/>
    </font>
    <font>
      <b/>
      <sz val="12"/>
      <name val="Arial"/>
      <family val="2"/>
    </font>
    <font>
      <sz val="11"/>
      <color theme="1"/>
      <name val="Calibri"/>
      <family val="2"/>
      <scheme val="minor"/>
    </font>
    <font>
      <sz val="10"/>
      <color rgb="FF000000"/>
      <name val="Arial"/>
      <family val="2"/>
    </font>
    <font>
      <b/>
      <sz val="12"/>
      <color rgb="FF000000"/>
      <name val="Arial"/>
      <family val="2"/>
    </font>
    <font>
      <sz val="10"/>
      <color rgb="FFFF0000"/>
      <name val="Arial"/>
      <family val="2"/>
    </font>
    <font>
      <b/>
      <sz val="10"/>
      <color rgb="FFFF0000"/>
      <name val="Arial"/>
      <family val="2"/>
    </font>
    <font>
      <b/>
      <sz val="11"/>
      <name val="Arial"/>
      <family val="2"/>
    </font>
    <font>
      <sz val="9"/>
      <name val="Arial"/>
      <family val="2"/>
    </font>
    <font>
      <b/>
      <sz val="9"/>
      <name val="Arial"/>
      <family val="2"/>
    </font>
    <font>
      <b/>
      <sz val="10"/>
      <name val="Arial"/>
      <family val="2"/>
    </font>
    <font>
      <u/>
      <sz val="10"/>
      <name val="Arial"/>
      <family val="2"/>
    </font>
    <font>
      <b/>
      <sz val="12"/>
      <color theme="1" tint="4.9989318521683403E-2"/>
      <name val="Arial"/>
      <family val="2"/>
    </font>
    <font>
      <sz val="10"/>
      <color theme="1" tint="4.9989318521683403E-2"/>
      <name val="Arial"/>
      <family val="2"/>
    </font>
    <font>
      <sz val="12"/>
      <color theme="1" tint="4.9989318521683403E-2"/>
      <name val="Arial"/>
      <family val="2"/>
    </font>
    <font>
      <b/>
      <sz val="10"/>
      <color theme="1" tint="4.9989318521683403E-2"/>
      <name val="Arial"/>
      <family val="2"/>
    </font>
    <font>
      <b/>
      <sz val="12"/>
      <color theme="1"/>
      <name val="Arial"/>
      <family val="2"/>
    </font>
    <font>
      <b/>
      <sz val="10"/>
      <color theme="1"/>
      <name val="Arial"/>
      <family val="2"/>
    </font>
    <font>
      <sz val="10"/>
      <color theme="1"/>
      <name val="Arial"/>
      <family val="2"/>
    </font>
    <font>
      <sz val="12"/>
      <color theme="1"/>
      <name val="Arial"/>
      <family val="2"/>
    </font>
  </fonts>
  <fills count="24">
    <fill>
      <patternFill patternType="none"/>
    </fill>
    <fill>
      <patternFill patternType="gray125"/>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27"/>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36">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64"/>
      </bottom>
      <diagonal/>
    </border>
    <border>
      <left/>
      <right/>
      <top style="thin">
        <color indexed="64"/>
      </top>
      <bottom/>
      <diagonal/>
    </border>
    <border>
      <left/>
      <right/>
      <top style="dashed">
        <color indexed="64"/>
      </top>
      <bottom style="dashed">
        <color indexed="64"/>
      </bottom>
      <diagonal/>
    </border>
    <border>
      <left/>
      <right/>
      <top style="thin">
        <color indexed="64"/>
      </top>
      <bottom style="thin">
        <color indexed="64"/>
      </bottom>
      <diagonal/>
    </border>
    <border>
      <left style="dashed">
        <color indexed="64"/>
      </left>
      <right/>
      <top style="dashed">
        <color indexed="64"/>
      </top>
      <bottom style="dashed">
        <color indexed="64"/>
      </bottom>
      <diagonal/>
    </border>
    <border>
      <left/>
      <right/>
      <top/>
      <bottom style="dashed">
        <color indexed="64"/>
      </bottom>
      <diagonal/>
    </border>
    <border>
      <left style="thin">
        <color indexed="22"/>
      </left>
      <right/>
      <top/>
      <bottom/>
      <diagonal/>
    </border>
    <border>
      <left style="thin">
        <color indexed="22"/>
      </left>
      <right/>
      <top/>
      <bottom style="dashed">
        <color indexed="64"/>
      </bottom>
      <diagonal/>
    </border>
    <border>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right/>
      <top style="dashed">
        <color indexed="64"/>
      </top>
      <bottom style="thin">
        <color indexed="64"/>
      </bottom>
      <diagonal/>
    </border>
    <border>
      <left/>
      <right/>
      <top style="thin">
        <color indexed="64"/>
      </top>
      <bottom style="dashed">
        <color indexed="64"/>
      </bottom>
      <diagonal/>
    </border>
    <border>
      <left/>
      <right/>
      <top style="dashed">
        <color auto="1"/>
      </top>
      <bottom/>
      <diagonal/>
    </border>
    <border>
      <left/>
      <right style="dotted">
        <color indexed="64"/>
      </right>
      <top style="dashed">
        <color auto="1"/>
      </top>
      <bottom style="dashed">
        <color auto="1"/>
      </bottom>
      <diagonal/>
    </border>
    <border>
      <left/>
      <right style="dotted">
        <color indexed="64"/>
      </right>
      <top style="dashed">
        <color auto="1"/>
      </top>
      <bottom/>
      <diagonal/>
    </border>
    <border>
      <left/>
      <right style="dashed">
        <color auto="1"/>
      </right>
      <top/>
      <bottom style="thin">
        <color indexed="64"/>
      </bottom>
      <diagonal/>
    </border>
    <border>
      <left style="dashed">
        <color auto="1"/>
      </left>
      <right/>
      <top/>
      <bottom style="thin">
        <color indexed="64"/>
      </bottom>
      <diagonal/>
    </border>
    <border>
      <left/>
      <right style="dashed">
        <color auto="1"/>
      </right>
      <top/>
      <bottom/>
      <diagonal/>
    </border>
    <border>
      <left style="dashed">
        <color auto="1"/>
      </left>
      <right/>
      <top/>
      <bottom/>
      <diagonal/>
    </border>
    <border>
      <left/>
      <right style="dashed">
        <color auto="1"/>
      </right>
      <top/>
      <bottom style="dashed">
        <color indexed="64"/>
      </bottom>
      <diagonal/>
    </border>
    <border>
      <left style="dashed">
        <color auto="1"/>
      </left>
      <right/>
      <top/>
      <bottom style="dashed">
        <color indexed="64"/>
      </bottom>
      <diagonal/>
    </border>
    <border>
      <left/>
      <right style="dashed">
        <color auto="1"/>
      </right>
      <top style="dashed">
        <color auto="1"/>
      </top>
      <bottom/>
      <diagonal/>
    </border>
    <border>
      <left style="dashed">
        <color auto="1"/>
      </left>
      <right/>
      <top style="dashed">
        <color auto="1"/>
      </top>
      <bottom/>
      <diagonal/>
    </border>
    <border>
      <left/>
      <right style="dashed">
        <color auto="1"/>
      </right>
      <top style="dashed">
        <color auto="1"/>
      </top>
      <bottom style="thin">
        <color indexed="64"/>
      </bottom>
      <diagonal/>
    </border>
    <border>
      <left style="dashed">
        <color auto="1"/>
      </left>
      <right/>
      <top style="dashed">
        <color auto="1"/>
      </top>
      <bottom style="thin">
        <color indexed="64"/>
      </bottom>
      <diagonal/>
    </border>
    <border>
      <left/>
      <right style="dashed">
        <color auto="1"/>
      </right>
      <top style="dashed">
        <color indexed="64"/>
      </top>
      <bottom style="dashed">
        <color indexed="64"/>
      </bottom>
      <diagonal/>
    </border>
  </borders>
  <cellStyleXfs count="95">
    <xf numFmtId="0" fontId="0" fillId="0" borderId="0"/>
    <xf numFmtId="0" fontId="9" fillId="2"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3"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2" borderId="0" applyNumberFormat="0" applyBorder="0" applyAlignment="0" applyProtection="0"/>
    <xf numFmtId="0" fontId="9" fillId="7" borderId="0" applyNumberFormat="0" applyBorder="0" applyAlignment="0" applyProtection="0"/>
    <xf numFmtId="0" fontId="9" fillId="9" borderId="0" applyNumberFormat="0" applyBorder="0" applyAlignment="0" applyProtection="0"/>
    <xf numFmtId="0" fontId="9" fillId="14" borderId="0" applyNumberFormat="0" applyBorder="0" applyAlignment="0" applyProtection="0"/>
    <xf numFmtId="0" fontId="10" fillId="16" borderId="0" applyNumberFormat="0" applyBorder="0" applyAlignment="0" applyProtection="0"/>
    <xf numFmtId="0" fontId="10" fillId="10" borderId="0" applyNumberFormat="0" applyBorder="0" applyAlignment="0" applyProtection="0"/>
    <xf numFmtId="0" fontId="10" fillId="12" borderId="0" applyNumberFormat="0" applyBorder="0" applyAlignment="0" applyProtection="0"/>
    <xf numFmtId="0" fontId="10" fillId="17" borderId="0" applyNumberFormat="0" applyBorder="0" applyAlignment="0" applyProtection="0"/>
    <xf numFmtId="0" fontId="10" fillId="15"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2" borderId="0" applyNumberFormat="0" applyBorder="0" applyAlignment="0" applyProtection="0"/>
    <xf numFmtId="0" fontId="10" fillId="18" borderId="0" applyNumberFormat="0" applyBorder="0" applyAlignment="0" applyProtection="0"/>
    <xf numFmtId="0" fontId="10" fillId="17" borderId="0" applyNumberFormat="0" applyBorder="0" applyAlignment="0" applyProtection="0"/>
    <xf numFmtId="0" fontId="10" fillId="15" borderId="0" applyNumberFormat="0" applyBorder="0" applyAlignment="0" applyProtection="0"/>
    <xf numFmtId="0" fontId="10" fillId="21" borderId="0" applyNumberFormat="0" applyBorder="0" applyAlignment="0" applyProtection="0"/>
    <xf numFmtId="0" fontId="11" fillId="4" borderId="0" applyNumberFormat="0" applyBorder="0" applyAlignment="0" applyProtection="0"/>
    <xf numFmtId="0" fontId="12" fillId="11" borderId="1" applyNumberFormat="0" applyAlignment="0" applyProtection="0"/>
    <xf numFmtId="0" fontId="13" fillId="23" borderId="2" applyNumberFormat="0" applyAlignment="0" applyProtection="0"/>
    <xf numFmtId="43" fontId="29"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43" fontId="7" fillId="0" borderId="0" applyFont="0" applyFill="0" applyBorder="0" applyAlignment="0" applyProtection="0"/>
    <xf numFmtId="43" fontId="5" fillId="0" borderId="0" applyFont="0" applyFill="0" applyBorder="0" applyAlignment="0" applyProtection="0"/>
    <xf numFmtId="43" fontId="7" fillId="0" borderId="0" applyFont="0" applyFill="0" applyBorder="0" applyAlignment="0" applyProtection="0"/>
    <xf numFmtId="43" fontId="5" fillId="0" borderId="0" applyFont="0" applyFill="0" applyBorder="0" applyAlignment="0" applyProtection="0"/>
    <xf numFmtId="0" fontId="14" fillId="0" borderId="0" applyNumberFormat="0" applyFill="0" applyBorder="0" applyAlignment="0" applyProtection="0"/>
    <xf numFmtId="0" fontId="15" fillId="5" borderId="0" applyNumberFormat="0" applyBorder="0" applyAlignment="0" applyProtection="0"/>
    <xf numFmtId="0" fontId="16" fillId="0" borderId="3" applyNumberFormat="0" applyFill="0" applyAlignment="0" applyProtection="0"/>
    <xf numFmtId="0" fontId="17" fillId="0" borderId="4" applyNumberFormat="0" applyFill="0" applyAlignment="0" applyProtection="0"/>
    <xf numFmtId="0" fontId="18" fillId="0" borderId="5" applyNumberFormat="0" applyFill="0" applyAlignment="0" applyProtection="0"/>
    <xf numFmtId="0" fontId="18" fillId="0" borderId="0" applyNumberFormat="0" applyFill="0" applyBorder="0" applyAlignment="0" applyProtection="0"/>
    <xf numFmtId="0" fontId="8"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0" fillId="3" borderId="1" applyNumberFormat="0" applyAlignment="0" applyProtection="0"/>
    <xf numFmtId="0" fontId="21" fillId="0" borderId="6" applyNumberFormat="0" applyFill="0" applyAlignment="0" applyProtection="0"/>
    <xf numFmtId="0" fontId="22" fillId="13" borderId="0" applyNumberFormat="0" applyBorder="0" applyAlignment="0" applyProtection="0"/>
    <xf numFmtId="0" fontId="3" fillId="0" borderId="0"/>
    <xf numFmtId="0" fontId="5" fillId="0" borderId="0"/>
    <xf numFmtId="0" fontId="30" fillId="0" borderId="0" applyNumberFormat="0" applyBorder="0" applyProtection="0"/>
    <xf numFmtId="0" fontId="9" fillId="0" borderId="0" applyNumberFormat="0" applyBorder="0" applyProtection="0"/>
    <xf numFmtId="0" fontId="7" fillId="0" borderId="0"/>
    <xf numFmtId="0" fontId="5" fillId="0" borderId="0"/>
    <xf numFmtId="0" fontId="30" fillId="0" borderId="0" applyNumberFormat="0" applyBorder="0" applyProtection="0"/>
    <xf numFmtId="0" fontId="3" fillId="0" borderId="0"/>
    <xf numFmtId="0" fontId="29" fillId="0" borderId="0"/>
    <xf numFmtId="0" fontId="3" fillId="0" borderId="0"/>
    <xf numFmtId="0" fontId="4" fillId="0" borderId="0"/>
    <xf numFmtId="0" fontId="6" fillId="0" borderId="0"/>
    <xf numFmtId="0" fontId="9" fillId="6" borderId="7" applyNumberFormat="0" applyFont="0" applyAlignment="0" applyProtection="0"/>
    <xf numFmtId="0" fontId="9" fillId="6" borderId="7" applyNumberFormat="0" applyFont="0" applyAlignment="0" applyProtection="0"/>
    <xf numFmtId="0" fontId="9" fillId="6" borderId="7" applyNumberFormat="0" applyFont="0" applyAlignment="0" applyProtection="0"/>
    <xf numFmtId="0" fontId="3" fillId="6" borderId="7" applyNumberFormat="0" applyFont="0" applyAlignment="0" applyProtection="0"/>
    <xf numFmtId="0" fontId="23" fillId="11" borderId="8" applyNumberFormat="0" applyAlignment="0" applyProtection="0"/>
    <xf numFmtId="9" fontId="29" fillId="0" borderId="0" applyFont="0" applyFill="0" applyBorder="0" applyAlignment="0" applyProtection="0"/>
    <xf numFmtId="9" fontId="5"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7" fillId="0" borderId="0" applyFont="0" applyFill="0" applyBorder="0" applyAlignment="0" applyProtection="0"/>
    <xf numFmtId="9" fontId="3" fillId="0" borderId="0" applyFont="0" applyFill="0" applyBorder="0" applyAlignment="0" applyProtection="0"/>
    <xf numFmtId="9" fontId="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1" fillId="0" borderId="0" applyProtection="0">
      <alignment horizontal="left" vertical="top"/>
    </xf>
    <xf numFmtId="0" fontId="24" fillId="0" borderId="0" applyNumberFormat="0" applyFill="0" applyBorder="0" applyAlignment="0" applyProtection="0"/>
    <xf numFmtId="0" fontId="25" fillId="0" borderId="9" applyNumberFormat="0" applyFill="0" applyAlignment="0" applyProtection="0"/>
    <xf numFmtId="0" fontId="26" fillId="0" borderId="0" applyNumberFormat="0" applyFill="0" applyBorder="0" applyAlignment="0" applyProtection="0"/>
    <xf numFmtId="43" fontId="2"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2" fillId="0" borderId="0"/>
    <xf numFmtId="9" fontId="2" fillId="0" borderId="0" applyFont="0" applyFill="0" applyBorder="0" applyAlignment="0" applyProtection="0"/>
    <xf numFmtId="9" fontId="5"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9" fontId="1" fillId="0" borderId="0" applyFont="0" applyFill="0" applyBorder="0" applyAlignment="0" applyProtection="0"/>
  </cellStyleXfs>
  <cellXfs count="283">
    <xf numFmtId="0" fontId="0" fillId="0" borderId="0" xfId="0"/>
    <xf numFmtId="0" fontId="5" fillId="0" borderId="0" xfId="0" applyFont="1"/>
    <xf numFmtId="0" fontId="28" fillId="0" borderId="0" xfId="0" applyFont="1" applyAlignment="1">
      <alignment horizontal="left" vertical="top"/>
    </xf>
    <xf numFmtId="0" fontId="3" fillId="0" borderId="0" xfId="0" applyFont="1" applyAlignment="1">
      <alignment horizontal="center" vertical="center"/>
    </xf>
    <xf numFmtId="0" fontId="3" fillId="0" borderId="0" xfId="0" applyFont="1" applyAlignment="1">
      <alignment horizontal="left" vertical="center" wrapText="1"/>
    </xf>
    <xf numFmtId="0" fontId="5" fillId="0" borderId="0" xfId="0" applyFont="1" applyAlignment="1">
      <alignment wrapText="1"/>
    </xf>
    <xf numFmtId="0" fontId="5" fillId="0" borderId="0" xfId="0" applyFont="1" applyAlignment="1">
      <alignment vertical="top" wrapText="1"/>
    </xf>
    <xf numFmtId="0" fontId="3" fillId="0" borderId="0" xfId="0" applyFont="1" applyAlignment="1">
      <alignment horizontal="left" vertical="center"/>
    </xf>
    <xf numFmtId="0" fontId="32" fillId="0" borderId="0" xfId="47" applyFont="1"/>
    <xf numFmtId="0" fontId="32" fillId="0" borderId="0" xfId="0" applyFont="1"/>
    <xf numFmtId="0" fontId="32" fillId="0" borderId="0" xfId="50" applyFont="1"/>
    <xf numFmtId="0" fontId="33" fillId="0" borderId="0" xfId="50" applyFont="1"/>
    <xf numFmtId="0" fontId="28" fillId="0" borderId="0" xfId="72" applyFont="1">
      <alignment horizontal="left" vertical="top"/>
    </xf>
    <xf numFmtId="0" fontId="34" fillId="0" borderId="0" xfId="0" applyFont="1" applyAlignment="1">
      <alignment vertical="center"/>
    </xf>
    <xf numFmtId="0" fontId="35" fillId="0" borderId="0" xfId="0" applyFont="1" applyAlignment="1">
      <alignment vertical="center"/>
    </xf>
    <xf numFmtId="0" fontId="5" fillId="0" borderId="0" xfId="0" applyFont="1" applyAlignment="1">
      <alignment vertical="center"/>
    </xf>
    <xf numFmtId="0" fontId="37" fillId="0" borderId="13" xfId="56" applyFont="1" applyBorder="1" applyAlignment="1">
      <alignment horizontal="left" vertical="center" wrapText="1"/>
    </xf>
    <xf numFmtId="0" fontId="37" fillId="0" borderId="10" xfId="56" applyFont="1" applyBorder="1" applyAlignment="1">
      <alignment horizontal="left" vertical="center" wrapText="1"/>
    </xf>
    <xf numFmtId="0" fontId="3" fillId="0" borderId="0" xfId="56" applyFont="1" applyAlignment="1">
      <alignment horizontal="left" vertical="center"/>
    </xf>
    <xf numFmtId="0" fontId="3" fillId="0" borderId="11" xfId="56" applyFont="1" applyBorder="1" applyAlignment="1">
      <alignment horizontal="left" vertical="center"/>
    </xf>
    <xf numFmtId="3" fontId="3" fillId="0" borderId="11" xfId="56" applyNumberFormat="1" applyFont="1" applyBorder="1" applyAlignment="1">
      <alignment horizontal="right" vertical="center"/>
    </xf>
    <xf numFmtId="9" fontId="3" fillId="0" borderId="11" xfId="63" applyFont="1" applyBorder="1" applyAlignment="1">
      <alignment horizontal="right" vertical="center"/>
    </xf>
    <xf numFmtId="3" fontId="3" fillId="0" borderId="0" xfId="56" applyNumberFormat="1" applyFont="1" applyAlignment="1">
      <alignment horizontal="right" vertical="center"/>
    </xf>
    <xf numFmtId="9" fontId="3" fillId="0" borderId="0" xfId="63" applyFont="1" applyBorder="1" applyAlignment="1">
      <alignment horizontal="right" vertical="center"/>
    </xf>
    <xf numFmtId="9" fontId="3" fillId="0" borderId="0" xfId="63" applyFont="1" applyFill="1" applyBorder="1" applyAlignment="1">
      <alignment horizontal="right" vertical="center"/>
    </xf>
    <xf numFmtId="0" fontId="3" fillId="0" borderId="12" xfId="56" applyFont="1" applyBorder="1" applyAlignment="1">
      <alignment horizontal="left" vertical="center"/>
    </xf>
    <xf numFmtId="168" fontId="3" fillId="0" borderId="11" xfId="63" applyNumberFormat="1" applyFont="1" applyBorder="1" applyAlignment="1">
      <alignment horizontal="right" vertical="center"/>
    </xf>
    <xf numFmtId="168" fontId="3" fillId="0" borderId="0" xfId="63" applyNumberFormat="1" applyFont="1" applyBorder="1" applyAlignment="1">
      <alignment horizontal="right" vertical="center"/>
    </xf>
    <xf numFmtId="0" fontId="3" fillId="0" borderId="14" xfId="56" applyFont="1" applyBorder="1" applyAlignment="1">
      <alignment horizontal="left" vertical="center"/>
    </xf>
    <xf numFmtId="9" fontId="3" fillId="0" borderId="12" xfId="63" applyFont="1" applyFill="1" applyBorder="1" applyAlignment="1">
      <alignment horizontal="right" vertical="center"/>
    </xf>
    <xf numFmtId="168" fontId="3" fillId="0" borderId="12" xfId="63" applyNumberFormat="1" applyFont="1" applyBorder="1" applyAlignment="1">
      <alignment horizontal="right" vertical="center"/>
    </xf>
    <xf numFmtId="0" fontId="3" fillId="0" borderId="0" xfId="47" applyFont="1" applyAlignment="1">
      <alignment vertical="center"/>
    </xf>
    <xf numFmtId="0" fontId="5" fillId="0" borderId="0" xfId="47" applyAlignment="1">
      <alignment vertical="center"/>
    </xf>
    <xf numFmtId="0" fontId="3" fillId="0" borderId="0" xfId="56" applyFont="1" applyAlignment="1">
      <alignment horizontal="left" vertical="center" wrapText="1"/>
    </xf>
    <xf numFmtId="0" fontId="37" fillId="0" borderId="0" xfId="47" applyFont="1" applyAlignment="1">
      <alignment vertical="center"/>
    </xf>
    <xf numFmtId="9" fontId="3" fillId="0" borderId="0" xfId="64" applyFont="1" applyFill="1" applyBorder="1" applyAlignment="1">
      <alignment horizontal="right" vertical="center"/>
    </xf>
    <xf numFmtId="9" fontId="3" fillId="0" borderId="11" xfId="64" applyFont="1" applyFill="1" applyBorder="1" applyAlignment="1">
      <alignment horizontal="right" vertical="center"/>
    </xf>
    <xf numFmtId="165" fontId="3" fillId="0" borderId="0" xfId="64" applyNumberFormat="1" applyFont="1" applyBorder="1" applyAlignment="1">
      <alignment horizontal="right" vertical="center"/>
    </xf>
    <xf numFmtId="0" fontId="3" fillId="0" borderId="0" xfId="47" applyFont="1"/>
    <xf numFmtId="164" fontId="3" fillId="0" borderId="0" xfId="63" applyNumberFormat="1" applyFont="1"/>
    <xf numFmtId="0" fontId="38" fillId="0" borderId="0" xfId="41" applyFont="1" applyFill="1" applyAlignment="1" applyProtection="1">
      <alignment horizontal="left" vertical="center"/>
    </xf>
    <xf numFmtId="0" fontId="3" fillId="0" borderId="0" xfId="47" applyFont="1" applyAlignment="1">
      <alignment horizontal="left" vertical="center"/>
    </xf>
    <xf numFmtId="0" fontId="39" fillId="0" borderId="0" xfId="72" applyFont="1">
      <alignment horizontal="left" vertical="top"/>
    </xf>
    <xf numFmtId="0" fontId="40" fillId="0" borderId="0" xfId="56" applyFont="1" applyAlignment="1">
      <alignment horizontal="right" vertical="center"/>
    </xf>
    <xf numFmtId="0" fontId="40" fillId="0" borderId="0" xfId="50" applyFont="1"/>
    <xf numFmtId="0" fontId="41" fillId="0" borderId="0" xfId="56" applyFont="1" applyAlignment="1">
      <alignment vertical="center"/>
    </xf>
    <xf numFmtId="0" fontId="42" fillId="0" borderId="13" xfId="56" applyFont="1" applyBorder="1" applyAlignment="1">
      <alignment horizontal="left" vertical="center" wrapText="1"/>
    </xf>
    <xf numFmtId="0" fontId="40" fillId="0" borderId="0" xfId="50" applyFont="1" applyAlignment="1">
      <alignment horizontal="center" vertical="center"/>
    </xf>
    <xf numFmtId="0" fontId="40" fillId="0" borderId="0" xfId="50" applyFont="1" applyAlignment="1">
      <alignment horizontal="left" vertical="center"/>
    </xf>
    <xf numFmtId="3" fontId="40" fillId="0" borderId="0" xfId="31" applyNumberFormat="1" applyFont="1" applyBorder="1" applyAlignment="1">
      <alignment horizontal="right" vertical="center"/>
    </xf>
    <xf numFmtId="9" fontId="40" fillId="0" borderId="0" xfId="67" applyFont="1"/>
    <xf numFmtId="3" fontId="40" fillId="0" borderId="0" xfId="56" applyNumberFormat="1" applyFont="1" applyAlignment="1">
      <alignment horizontal="right" vertical="center"/>
    </xf>
    <xf numFmtId="9" fontId="40" fillId="0" borderId="0" xfId="63" applyFont="1"/>
    <xf numFmtId="9" fontId="42" fillId="0" borderId="0" xfId="67" applyFont="1" applyFill="1" applyBorder="1"/>
    <xf numFmtId="0" fontId="42" fillId="0" borderId="0" xfId="50" applyFont="1"/>
    <xf numFmtId="166" fontId="42" fillId="0" borderId="0" xfId="31" applyNumberFormat="1" applyFont="1" applyBorder="1"/>
    <xf numFmtId="9" fontId="42" fillId="0" borderId="0" xfId="63" applyFont="1" applyBorder="1"/>
    <xf numFmtId="0" fontId="28" fillId="0" borderId="0" xfId="47" applyFont="1"/>
    <xf numFmtId="9" fontId="3" fillId="0" borderId="0" xfId="63" applyFont="1"/>
    <xf numFmtId="0" fontId="36" fillId="0" borderId="0" xfId="0" applyFont="1" applyAlignment="1">
      <alignment vertical="center" wrapText="1"/>
    </xf>
    <xf numFmtId="0" fontId="46" fillId="0" borderId="0" xfId="0" applyFont="1" applyAlignment="1">
      <alignment vertical="center"/>
    </xf>
    <xf numFmtId="0" fontId="44" fillId="0" borderId="10" xfId="0" applyFont="1" applyBorder="1" applyAlignment="1">
      <alignment vertical="center" wrapText="1"/>
    </xf>
    <xf numFmtId="0" fontId="45" fillId="0" borderId="0" xfId="56" quotePrefix="1" applyFont="1" applyAlignment="1">
      <alignment vertical="center"/>
    </xf>
    <xf numFmtId="3" fontId="45" fillId="0" borderId="11" xfId="56" applyNumberFormat="1" applyFont="1" applyBorder="1" applyAlignment="1">
      <alignment horizontal="right" vertical="center"/>
    </xf>
    <xf numFmtId="3" fontId="45" fillId="0" borderId="0" xfId="31" applyNumberFormat="1" applyFont="1" applyBorder="1" applyAlignment="1">
      <alignment horizontal="right" vertical="center"/>
    </xf>
    <xf numFmtId="0" fontId="45" fillId="0" borderId="11" xfId="56" quotePrefix="1" applyFont="1" applyBorder="1" applyAlignment="1">
      <alignment vertical="center"/>
    </xf>
    <xf numFmtId="9" fontId="45" fillId="0" borderId="0" xfId="67" applyFont="1" applyFill="1" applyBorder="1" applyAlignment="1">
      <alignment horizontal="right" vertical="center"/>
    </xf>
    <xf numFmtId="169" fontId="45" fillId="0" borderId="0" xfId="63" applyNumberFormat="1" applyFont="1" applyBorder="1" applyAlignment="1">
      <alignment horizontal="right" vertical="center"/>
    </xf>
    <xf numFmtId="0" fontId="45" fillId="0" borderId="10" xfId="56" quotePrefix="1" applyFont="1" applyBorder="1" applyAlignment="1">
      <alignment vertical="center"/>
    </xf>
    <xf numFmtId="9" fontId="45" fillId="0" borderId="11" xfId="67" applyFont="1" applyFill="1" applyBorder="1" applyAlignment="1">
      <alignment horizontal="right" vertical="center"/>
    </xf>
    <xf numFmtId="169" fontId="45" fillId="0" borderId="11" xfId="63" applyNumberFormat="1" applyFont="1" applyBorder="1" applyAlignment="1">
      <alignment horizontal="right" vertical="center"/>
    </xf>
    <xf numFmtId="0" fontId="4" fillId="0" borderId="0" xfId="0" applyFont="1"/>
    <xf numFmtId="0" fontId="3" fillId="0" borderId="11" xfId="0" applyFont="1" applyBorder="1" applyAlignment="1">
      <alignment horizontal="left" vertical="center"/>
    </xf>
    <xf numFmtId="167" fontId="3" fillId="0" borderId="11" xfId="28" applyNumberFormat="1" applyFont="1" applyBorder="1" applyAlignment="1">
      <alignment horizontal="right" vertical="center"/>
    </xf>
    <xf numFmtId="167" fontId="3" fillId="0" borderId="0" xfId="28" applyNumberFormat="1" applyFont="1" applyBorder="1" applyAlignment="1">
      <alignment horizontal="right" vertical="center"/>
    </xf>
    <xf numFmtId="0" fontId="3" fillId="0" borderId="0" xfId="56" applyFont="1" applyAlignment="1">
      <alignment horizontal="right" vertical="center"/>
    </xf>
    <xf numFmtId="0" fontId="3" fillId="0" borderId="0" xfId="50" applyFont="1"/>
    <xf numFmtId="0" fontId="5" fillId="0" borderId="0" xfId="56" applyFont="1" applyAlignment="1">
      <alignment vertical="center"/>
    </xf>
    <xf numFmtId="0" fontId="37" fillId="0" borderId="10" xfId="50" applyFont="1" applyBorder="1" applyAlignment="1">
      <alignment horizontal="right" vertical="center"/>
    </xf>
    <xf numFmtId="0" fontId="37" fillId="0" borderId="10" xfId="50" applyFont="1" applyBorder="1" applyAlignment="1">
      <alignment horizontal="right" vertical="center" wrapText="1"/>
    </xf>
    <xf numFmtId="0" fontId="3" fillId="0" borderId="0" xfId="50" applyFont="1" applyAlignment="1">
      <alignment horizontal="center" vertical="center"/>
    </xf>
    <xf numFmtId="0" fontId="3" fillId="0" borderId="16" xfId="57" applyFont="1" applyBorder="1" applyAlignment="1">
      <alignment horizontal="left" vertical="center" wrapText="1"/>
    </xf>
    <xf numFmtId="3" fontId="3" fillId="0" borderId="0" xfId="31" applyNumberFormat="1" applyFont="1" applyBorder="1" applyAlignment="1">
      <alignment horizontal="right" vertical="center"/>
    </xf>
    <xf numFmtId="0" fontId="3" fillId="0" borderId="17" xfId="57" applyFont="1" applyBorder="1" applyAlignment="1">
      <alignment horizontal="left" vertical="center" wrapText="1"/>
    </xf>
    <xf numFmtId="3" fontId="3" fillId="0" borderId="12" xfId="31" applyNumberFormat="1" applyFont="1" applyBorder="1" applyAlignment="1">
      <alignment horizontal="right" vertical="center"/>
    </xf>
    <xf numFmtId="0" fontId="37" fillId="0" borderId="0" xfId="50" applyFont="1"/>
    <xf numFmtId="166" fontId="37" fillId="0" borderId="0" xfId="31" applyNumberFormat="1" applyFont="1" applyBorder="1"/>
    <xf numFmtId="0" fontId="5" fillId="0" borderId="0" xfId="50" applyFont="1"/>
    <xf numFmtId="0" fontId="37" fillId="0" borderId="10" xfId="50" applyFont="1" applyBorder="1" applyAlignment="1">
      <alignment vertical="center"/>
    </xf>
    <xf numFmtId="0" fontId="37" fillId="0" borderId="10" xfId="56" applyFont="1" applyBorder="1" applyAlignment="1">
      <alignment horizontal="center" vertical="center" wrapText="1"/>
    </xf>
    <xf numFmtId="0" fontId="37" fillId="0" borderId="10" xfId="50" applyFont="1" applyBorder="1" applyAlignment="1">
      <alignment horizontal="center" vertical="center"/>
    </xf>
    <xf numFmtId="3" fontId="3" fillId="0" borderId="0" xfId="31" applyNumberFormat="1" applyFont="1" applyBorder="1"/>
    <xf numFmtId="0" fontId="3" fillId="0" borderId="11" xfId="50" applyFont="1" applyBorder="1"/>
    <xf numFmtId="9" fontId="3" fillId="0" borderId="11" xfId="67" applyFont="1" applyBorder="1"/>
    <xf numFmtId="0" fontId="37" fillId="0" borderId="10" xfId="50" applyFont="1" applyBorder="1" applyAlignment="1">
      <alignment horizontal="left" vertical="center" wrapText="1"/>
    </xf>
    <xf numFmtId="0" fontId="37" fillId="0" borderId="0" xfId="50" applyFont="1" applyAlignment="1">
      <alignment horizontal="center" vertical="center" wrapText="1"/>
    </xf>
    <xf numFmtId="0" fontId="3" fillId="0" borderId="0" xfId="50" applyFont="1" applyAlignment="1">
      <alignment horizontal="left" vertical="center"/>
    </xf>
    <xf numFmtId="166" fontId="3" fillId="0" borderId="0" xfId="31" applyNumberFormat="1" applyFont="1" applyBorder="1" applyAlignment="1">
      <alignment horizontal="right" vertical="center"/>
    </xf>
    <xf numFmtId="9" fontId="3" fillId="0" borderId="0" xfId="67" applyFont="1" applyBorder="1" applyAlignment="1">
      <alignment horizontal="right" vertical="center"/>
    </xf>
    <xf numFmtId="0" fontId="3" fillId="0" borderId="0" xfId="0" applyFont="1"/>
    <xf numFmtId="3" fontId="3" fillId="0" borderId="12" xfId="76" applyNumberFormat="1" applyFont="1" applyBorder="1" applyAlignment="1">
      <alignment horizontal="right" vertical="center"/>
    </xf>
    <xf numFmtId="0" fontId="37" fillId="0" borderId="13" xfId="56" applyFont="1" applyBorder="1" applyAlignment="1">
      <alignment horizontal="right" vertical="center" wrapText="1"/>
    </xf>
    <xf numFmtId="3" fontId="3" fillId="0" borderId="0" xfId="89" applyNumberFormat="1" applyFont="1" applyBorder="1" applyAlignment="1">
      <alignment horizontal="right" vertical="center"/>
    </xf>
    <xf numFmtId="3" fontId="3" fillId="0" borderId="11" xfId="85" applyNumberFormat="1" applyFont="1" applyFill="1" applyBorder="1" applyAlignment="1">
      <alignment horizontal="right" vertical="center"/>
    </xf>
    <xf numFmtId="0" fontId="44" fillId="0" borderId="13" xfId="56" applyFont="1" applyBorder="1" applyAlignment="1">
      <alignment horizontal="center" vertical="center" wrapText="1"/>
    </xf>
    <xf numFmtId="0" fontId="3" fillId="0" borderId="11" xfId="50" applyFont="1" applyBorder="1" applyAlignment="1">
      <alignment horizontal="left" vertical="center"/>
    </xf>
    <xf numFmtId="165" fontId="3" fillId="0" borderId="11" xfId="63" applyNumberFormat="1" applyFont="1" applyBorder="1" applyAlignment="1">
      <alignment horizontal="right" vertical="center"/>
    </xf>
    <xf numFmtId="165" fontId="3" fillId="0" borderId="0" xfId="63" applyNumberFormat="1" applyFont="1" applyBorder="1" applyAlignment="1">
      <alignment horizontal="right" vertical="center"/>
    </xf>
    <xf numFmtId="165" fontId="3" fillId="0" borderId="0" xfId="63" applyNumberFormat="1" applyFont="1" applyFill="1" applyBorder="1" applyAlignment="1">
      <alignment horizontal="right" vertical="center"/>
    </xf>
    <xf numFmtId="165" fontId="3" fillId="0" borderId="12" xfId="63" applyNumberFormat="1" applyFont="1" applyBorder="1" applyAlignment="1">
      <alignment horizontal="right" vertical="center"/>
    </xf>
    <xf numFmtId="0" fontId="44" fillId="0" borderId="13" xfId="56" quotePrefix="1" applyFont="1" applyBorder="1" applyAlignment="1">
      <alignment horizontal="center" vertical="center" wrapText="1"/>
    </xf>
    <xf numFmtId="165" fontId="45" fillId="0" borderId="11" xfId="64" applyNumberFormat="1" applyFont="1" applyBorder="1" applyAlignment="1">
      <alignment vertical="center"/>
    </xf>
    <xf numFmtId="0" fontId="42" fillId="0" borderId="19" xfId="56" applyFont="1" applyBorder="1" applyAlignment="1">
      <alignment horizontal="center" vertical="center" wrapText="1"/>
    </xf>
    <xf numFmtId="0" fontId="42" fillId="0" borderId="13" xfId="50" applyFont="1" applyBorder="1" applyAlignment="1">
      <alignment horizontal="center" vertical="center" wrapText="1"/>
    </xf>
    <xf numFmtId="0" fontId="3" fillId="0" borderId="15" xfId="56" applyFont="1" applyBorder="1" applyAlignment="1">
      <alignment horizontal="left" vertical="center"/>
    </xf>
    <xf numFmtId="3" fontId="3" fillId="0" borderId="15" xfId="56" applyNumberFormat="1" applyFont="1" applyBorder="1" applyAlignment="1">
      <alignment horizontal="right" vertical="center"/>
    </xf>
    <xf numFmtId="165" fontId="3" fillId="0" borderId="15" xfId="63" applyNumberFormat="1" applyFont="1" applyBorder="1" applyAlignment="1">
      <alignment horizontal="right" vertical="center"/>
    </xf>
    <xf numFmtId="0" fontId="37" fillId="0" borderId="20" xfId="56" applyFont="1" applyBorder="1" applyAlignment="1">
      <alignment horizontal="left" vertical="center"/>
    </xf>
    <xf numFmtId="3" fontId="37" fillId="0" borderId="20" xfId="56" applyNumberFormat="1" applyFont="1" applyBorder="1" applyAlignment="1">
      <alignment horizontal="right" vertical="center"/>
    </xf>
    <xf numFmtId="165" fontId="37" fillId="0" borderId="20" xfId="63" applyNumberFormat="1" applyFont="1" applyBorder="1" applyAlignment="1">
      <alignment horizontal="right" vertical="center"/>
    </xf>
    <xf numFmtId="9" fontId="3" fillId="0" borderId="15" xfId="63" applyFont="1" applyFill="1" applyBorder="1" applyAlignment="1">
      <alignment horizontal="right" vertical="center"/>
    </xf>
    <xf numFmtId="168" fontId="3" fillId="0" borderId="15" xfId="63" applyNumberFormat="1" applyFont="1" applyBorder="1" applyAlignment="1">
      <alignment horizontal="right" vertical="center"/>
    </xf>
    <xf numFmtId="0" fontId="37" fillId="0" borderId="21" xfId="0" applyFont="1" applyBorder="1" applyAlignment="1">
      <alignment horizontal="left" vertical="center"/>
    </xf>
    <xf numFmtId="167" fontId="37" fillId="0" borderId="21" xfId="0" applyNumberFormat="1" applyFont="1" applyBorder="1" applyAlignment="1">
      <alignment horizontal="right" vertical="center"/>
    </xf>
    <xf numFmtId="9" fontId="37" fillId="0" borderId="21" xfId="63" applyFont="1" applyBorder="1" applyAlignment="1">
      <alignment horizontal="right" vertical="center"/>
    </xf>
    <xf numFmtId="0" fontId="3" fillId="0" borderId="12" xfId="0" applyFont="1" applyBorder="1" applyAlignment="1">
      <alignment horizontal="left" vertical="center"/>
    </xf>
    <xf numFmtId="167" fontId="3" fillId="0" borderId="12" xfId="28" applyNumberFormat="1" applyFont="1" applyBorder="1" applyAlignment="1">
      <alignment horizontal="right" vertical="center"/>
    </xf>
    <xf numFmtId="0" fontId="3" fillId="0" borderId="12" xfId="0" applyFont="1" applyBorder="1" applyAlignment="1">
      <alignment horizontal="right" vertical="center"/>
    </xf>
    <xf numFmtId="167" fontId="37" fillId="0" borderId="20" xfId="28" applyNumberFormat="1" applyFont="1" applyBorder="1" applyAlignment="1">
      <alignment horizontal="right" vertical="center"/>
    </xf>
    <xf numFmtId="0" fontId="37" fillId="0" borderId="20" xfId="0" applyFont="1" applyBorder="1" applyAlignment="1">
      <alignment horizontal="left" vertical="center"/>
    </xf>
    <xf numFmtId="0" fontId="37" fillId="0" borderId="20" xfId="0" applyFont="1" applyBorder="1" applyAlignment="1">
      <alignment horizontal="right" vertical="center"/>
    </xf>
    <xf numFmtId="49" fontId="37" fillId="0" borderId="11" xfId="56" quotePrefix="1" applyNumberFormat="1" applyFont="1" applyBorder="1" applyAlignment="1">
      <alignment horizontal="right" vertical="center" wrapText="1"/>
    </xf>
    <xf numFmtId="0" fontId="37" fillId="0" borderId="11" xfId="56" applyFont="1" applyBorder="1" applyAlignment="1">
      <alignment horizontal="right" vertical="center" wrapText="1"/>
    </xf>
    <xf numFmtId="0" fontId="3" fillId="0" borderId="20" xfId="56" applyFont="1" applyBorder="1" applyAlignment="1">
      <alignment horizontal="left" vertical="center"/>
    </xf>
    <xf numFmtId="9" fontId="3" fillId="0" borderId="20" xfId="63" applyFont="1" applyFill="1" applyBorder="1" applyAlignment="1">
      <alignment horizontal="right" vertical="center"/>
    </xf>
    <xf numFmtId="168" fontId="3" fillId="0" borderId="20" xfId="63" applyNumberFormat="1" applyFont="1" applyBorder="1" applyAlignment="1">
      <alignment horizontal="right" vertical="center"/>
    </xf>
    <xf numFmtId="0" fontId="3" fillId="0" borderId="11" xfId="56" applyFont="1" applyBorder="1" applyAlignment="1">
      <alignment horizontal="left" vertical="center" wrapText="1"/>
    </xf>
    <xf numFmtId="165" fontId="3" fillId="0" borderId="11" xfId="64" applyNumberFormat="1" applyFont="1" applyBorder="1" applyAlignment="1">
      <alignment horizontal="right" vertical="center"/>
    </xf>
    <xf numFmtId="169" fontId="3" fillId="0" borderId="11" xfId="64" applyNumberFormat="1" applyFont="1" applyBorder="1" applyAlignment="1">
      <alignment horizontal="right" vertical="center"/>
    </xf>
    <xf numFmtId="0" fontId="3" fillId="0" borderId="10" xfId="56" applyFont="1" applyBorder="1" applyAlignment="1">
      <alignment horizontal="left" vertical="center" wrapText="1"/>
    </xf>
    <xf numFmtId="9" fontId="3" fillId="0" borderId="10" xfId="64" applyFont="1" applyFill="1" applyBorder="1" applyAlignment="1">
      <alignment horizontal="right" vertical="center"/>
    </xf>
    <xf numFmtId="169" fontId="3" fillId="0" borderId="10" xfId="64" applyNumberFormat="1" applyFont="1" applyBorder="1" applyAlignment="1">
      <alignment horizontal="right" vertical="center"/>
    </xf>
    <xf numFmtId="0" fontId="3" fillId="0" borderId="15" xfId="56" applyFont="1" applyBorder="1" applyAlignment="1">
      <alignment horizontal="left" vertical="center" wrapText="1"/>
    </xf>
    <xf numFmtId="165" fontId="3" fillId="0" borderId="15" xfId="64" applyNumberFormat="1" applyFont="1" applyBorder="1" applyAlignment="1">
      <alignment horizontal="right" vertical="center"/>
    </xf>
    <xf numFmtId="0" fontId="37" fillId="0" borderId="20" xfId="56" applyFont="1" applyBorder="1" applyAlignment="1">
      <alignment horizontal="left" vertical="center" wrapText="1"/>
    </xf>
    <xf numFmtId="165" fontId="37" fillId="0" borderId="20" xfId="64" applyNumberFormat="1" applyFont="1" applyBorder="1" applyAlignment="1">
      <alignment horizontal="right" vertical="center"/>
    </xf>
    <xf numFmtId="0" fontId="3" fillId="0" borderId="15" xfId="0" applyFont="1" applyBorder="1" applyAlignment="1">
      <alignment horizontal="left" vertical="center"/>
    </xf>
    <xf numFmtId="167" fontId="3" fillId="0" borderId="15" xfId="28" applyNumberFormat="1" applyFont="1" applyBorder="1" applyAlignment="1">
      <alignment horizontal="right" vertical="center"/>
    </xf>
    <xf numFmtId="9" fontId="3" fillId="0" borderId="15" xfId="63" applyFont="1" applyBorder="1" applyAlignment="1">
      <alignment horizontal="right" vertical="center"/>
    </xf>
    <xf numFmtId="9" fontId="37" fillId="0" borderId="20" xfId="63" applyFont="1" applyBorder="1" applyAlignment="1">
      <alignment horizontal="right" vertical="center"/>
    </xf>
    <xf numFmtId="167" fontId="37" fillId="0" borderId="20" xfId="0" applyNumberFormat="1" applyFont="1" applyBorder="1" applyAlignment="1">
      <alignment horizontal="right" vertical="center"/>
    </xf>
    <xf numFmtId="0" fontId="42" fillId="0" borderId="13" xfId="50" applyFont="1" applyBorder="1" applyAlignment="1">
      <alignment horizontal="right" vertical="center" wrapText="1"/>
    </xf>
    <xf numFmtId="0" fontId="42" fillId="0" borderId="18" xfId="50" applyFont="1" applyBorder="1" applyAlignment="1">
      <alignment horizontal="right" vertical="center" wrapText="1"/>
    </xf>
    <xf numFmtId="9" fontId="40" fillId="0" borderId="0" xfId="31" applyNumberFormat="1" applyFont="1" applyBorder="1" applyAlignment="1">
      <alignment horizontal="right" vertical="center"/>
    </xf>
    <xf numFmtId="0" fontId="3" fillId="0" borderId="15" xfId="50" applyFont="1" applyBorder="1"/>
    <xf numFmtId="3" fontId="3" fillId="0" borderId="15" xfId="31" applyNumberFormat="1" applyFont="1" applyBorder="1"/>
    <xf numFmtId="0" fontId="37" fillId="0" borderId="20" xfId="50" applyFont="1" applyBorder="1"/>
    <xf numFmtId="3" fontId="37" fillId="0" borderId="20" xfId="31" applyNumberFormat="1" applyFont="1" applyBorder="1"/>
    <xf numFmtId="9" fontId="3" fillId="0" borderId="15" xfId="67" applyFont="1" applyBorder="1"/>
    <xf numFmtId="0" fontId="37" fillId="0" borderId="22" xfId="50" applyFont="1" applyBorder="1"/>
    <xf numFmtId="9" fontId="37" fillId="0" borderId="22" xfId="67" applyFont="1" applyBorder="1"/>
    <xf numFmtId="0" fontId="40" fillId="0" borderId="15" xfId="50" applyFont="1" applyBorder="1" applyAlignment="1">
      <alignment horizontal="left" vertical="center"/>
    </xf>
    <xf numFmtId="3" fontId="40" fillId="0" borderId="15" xfId="56" applyNumberFormat="1" applyFont="1" applyBorder="1" applyAlignment="1">
      <alignment horizontal="right" vertical="center"/>
    </xf>
    <xf numFmtId="3" fontId="40" fillId="0" borderId="15" xfId="31" applyNumberFormat="1" applyFont="1" applyBorder="1" applyAlignment="1">
      <alignment horizontal="right" vertical="center"/>
    </xf>
    <xf numFmtId="0" fontId="40" fillId="0" borderId="15" xfId="31" applyNumberFormat="1" applyFont="1" applyBorder="1" applyAlignment="1">
      <alignment horizontal="right" vertical="center"/>
    </xf>
    <xf numFmtId="0" fontId="42" fillId="0" borderId="12" xfId="50" applyFont="1" applyBorder="1" applyAlignment="1">
      <alignment horizontal="left" vertical="center"/>
    </xf>
    <xf numFmtId="3" fontId="42" fillId="0" borderId="12" xfId="31" applyNumberFormat="1" applyFont="1" applyBorder="1" applyAlignment="1">
      <alignment horizontal="right" vertical="center"/>
    </xf>
    <xf numFmtId="3" fontId="42" fillId="0" borderId="23" xfId="31" applyNumberFormat="1" applyFont="1" applyBorder="1" applyAlignment="1">
      <alignment horizontal="right" vertical="center"/>
    </xf>
    <xf numFmtId="0" fontId="42" fillId="0" borderId="12" xfId="31" applyNumberFormat="1" applyFont="1" applyBorder="1" applyAlignment="1">
      <alignment horizontal="right" vertical="center"/>
    </xf>
    <xf numFmtId="0" fontId="40" fillId="0" borderId="22" xfId="50" applyFont="1" applyBorder="1" applyAlignment="1">
      <alignment horizontal="left" vertical="center"/>
    </xf>
    <xf numFmtId="9" fontId="40" fillId="0" borderId="22" xfId="67" applyFont="1" applyBorder="1" applyAlignment="1">
      <alignment horizontal="right" vertical="center"/>
    </xf>
    <xf numFmtId="9" fontId="40" fillId="0" borderId="24" xfId="67" applyFont="1" applyBorder="1" applyAlignment="1">
      <alignment horizontal="right" vertical="center"/>
    </xf>
    <xf numFmtId="0" fontId="40" fillId="0" borderId="22" xfId="67" applyNumberFormat="1" applyFont="1" applyBorder="1" applyAlignment="1">
      <alignment horizontal="right" vertical="center"/>
    </xf>
    <xf numFmtId="0" fontId="37" fillId="0" borderId="25" xfId="50" applyFont="1" applyBorder="1" applyAlignment="1">
      <alignment horizontal="right" vertical="center" wrapText="1"/>
    </xf>
    <xf numFmtId="0" fontId="37" fillId="0" borderId="26" xfId="50" applyFont="1" applyBorder="1" applyAlignment="1">
      <alignment horizontal="right" vertical="center" wrapText="1"/>
    </xf>
    <xf numFmtId="166" fontId="3" fillId="0" borderId="27" xfId="31" applyNumberFormat="1" applyFont="1" applyBorder="1" applyAlignment="1">
      <alignment horizontal="right" vertical="center"/>
    </xf>
    <xf numFmtId="166" fontId="3" fillId="0" borderId="28" xfId="50" applyNumberFormat="1" applyFont="1" applyBorder="1" applyAlignment="1">
      <alignment horizontal="right" vertical="center"/>
    </xf>
    <xf numFmtId="9" fontId="3" fillId="0" borderId="27" xfId="67" applyFont="1" applyBorder="1" applyAlignment="1">
      <alignment horizontal="right" vertical="center"/>
    </xf>
    <xf numFmtId="9" fontId="3" fillId="0" borderId="28" xfId="67" applyFont="1" applyBorder="1" applyAlignment="1">
      <alignment horizontal="right" vertical="center"/>
    </xf>
    <xf numFmtId="0" fontId="37" fillId="0" borderId="26" xfId="50" applyFont="1" applyBorder="1" applyAlignment="1">
      <alignment horizontal="right" vertical="center"/>
    </xf>
    <xf numFmtId="166" fontId="3" fillId="0" borderId="27" xfId="50" applyNumberFormat="1" applyFont="1" applyBorder="1" applyAlignment="1">
      <alignment horizontal="right" vertical="center"/>
    </xf>
    <xf numFmtId="166" fontId="37" fillId="0" borderId="28" xfId="31" applyNumberFormat="1" applyFont="1" applyBorder="1" applyAlignment="1">
      <alignment horizontal="right" vertical="center"/>
    </xf>
    <xf numFmtId="3" fontId="45" fillId="0" borderId="0" xfId="56" applyNumberFormat="1" applyFont="1" applyAlignment="1">
      <alignment horizontal="right" vertical="center"/>
    </xf>
    <xf numFmtId="165" fontId="45" fillId="0" borderId="0" xfId="64" applyNumberFormat="1" applyFont="1" applyBorder="1" applyAlignment="1">
      <alignment vertical="center"/>
    </xf>
    <xf numFmtId="3" fontId="3" fillId="0" borderId="10" xfId="56" applyNumberFormat="1" applyFont="1" applyBorder="1" applyAlignment="1">
      <alignment horizontal="right" vertical="center"/>
    </xf>
    <xf numFmtId="3" fontId="45" fillId="0" borderId="10" xfId="56" applyNumberFormat="1" applyFont="1" applyBorder="1" applyAlignment="1">
      <alignment horizontal="right" vertical="center"/>
    </xf>
    <xf numFmtId="165" fontId="45" fillId="0" borderId="10" xfId="64" applyNumberFormat="1" applyFont="1" applyBorder="1" applyAlignment="1">
      <alignment vertical="center"/>
    </xf>
    <xf numFmtId="3" fontId="3" fillId="0" borderId="15" xfId="31" applyNumberFormat="1" applyFont="1" applyBorder="1" applyAlignment="1">
      <alignment horizontal="right" vertical="center"/>
    </xf>
    <xf numFmtId="0" fontId="37" fillId="0" borderId="22" xfId="50" applyFont="1" applyBorder="1" applyAlignment="1">
      <alignment horizontal="left" vertical="center"/>
    </xf>
    <xf numFmtId="166" fontId="37" fillId="0" borderId="22" xfId="31" applyNumberFormat="1" applyFont="1" applyBorder="1" applyAlignment="1">
      <alignment horizontal="right" vertical="center"/>
    </xf>
    <xf numFmtId="3" fontId="3" fillId="0" borderId="27" xfId="50" applyNumberFormat="1" applyFont="1" applyBorder="1" applyAlignment="1">
      <alignment horizontal="right" vertical="center"/>
    </xf>
    <xf numFmtId="3" fontId="3" fillId="0" borderId="28" xfId="57" applyNumberFormat="1" applyFont="1" applyBorder="1" applyAlignment="1">
      <alignment horizontal="right" vertical="center" wrapText="1"/>
    </xf>
    <xf numFmtId="3" fontId="3" fillId="0" borderId="29" xfId="50" applyNumberFormat="1" applyFont="1" applyBorder="1" applyAlignment="1">
      <alignment horizontal="right" vertical="center"/>
    </xf>
    <xf numFmtId="3" fontId="3" fillId="0" borderId="30" xfId="57" applyNumberFormat="1" applyFont="1" applyBorder="1" applyAlignment="1">
      <alignment horizontal="right" vertical="center" wrapText="1"/>
    </xf>
    <xf numFmtId="166" fontId="37" fillId="0" borderId="31" xfId="31" applyNumberFormat="1" applyFont="1" applyBorder="1" applyAlignment="1">
      <alignment horizontal="right" vertical="center"/>
    </xf>
    <xf numFmtId="166" fontId="37" fillId="0" borderId="32" xfId="31" applyNumberFormat="1" applyFont="1" applyBorder="1" applyAlignment="1">
      <alignment horizontal="right" vertical="center"/>
    </xf>
    <xf numFmtId="3" fontId="3" fillId="0" borderId="27" xfId="31" applyNumberFormat="1" applyFont="1" applyBorder="1" applyAlignment="1">
      <alignment horizontal="right" vertical="center"/>
    </xf>
    <xf numFmtId="3" fontId="3" fillId="0" borderId="28" xfId="50" applyNumberFormat="1" applyFont="1" applyBorder="1" applyAlignment="1">
      <alignment horizontal="right" vertical="center"/>
    </xf>
    <xf numFmtId="3" fontId="3" fillId="0" borderId="30" xfId="50" applyNumberFormat="1" applyFont="1" applyBorder="1" applyAlignment="1">
      <alignment horizontal="right" vertical="center"/>
    </xf>
    <xf numFmtId="3" fontId="3" fillId="0" borderId="35" xfId="31" applyNumberFormat="1" applyFont="1" applyBorder="1" applyAlignment="1">
      <alignment horizontal="right" vertical="center"/>
    </xf>
    <xf numFmtId="3" fontId="3" fillId="0" borderId="29" xfId="31" applyNumberFormat="1" applyFont="1" applyBorder="1" applyAlignment="1">
      <alignment horizontal="right" vertical="center"/>
    </xf>
    <xf numFmtId="9" fontId="37" fillId="0" borderId="28" xfId="31" applyNumberFormat="1" applyFont="1" applyBorder="1" applyAlignment="1">
      <alignment horizontal="right" vertical="center"/>
    </xf>
    <xf numFmtId="0" fontId="3" fillId="0" borderId="15" xfId="50" applyFont="1" applyBorder="1" applyAlignment="1">
      <alignment horizontal="left" vertical="center"/>
    </xf>
    <xf numFmtId="166" fontId="3" fillId="0" borderId="15" xfId="31" applyNumberFormat="1" applyFont="1" applyBorder="1" applyAlignment="1">
      <alignment horizontal="right" vertical="center"/>
    </xf>
    <xf numFmtId="166" fontId="3" fillId="0" borderId="29" xfId="31" applyNumberFormat="1" applyFont="1" applyBorder="1" applyAlignment="1">
      <alignment horizontal="right" vertical="center"/>
    </xf>
    <xf numFmtId="166" fontId="3" fillId="0" borderId="30" xfId="50" applyNumberFormat="1" applyFont="1" applyBorder="1" applyAlignment="1">
      <alignment horizontal="right" vertical="center"/>
    </xf>
    <xf numFmtId="166" fontId="3" fillId="0" borderId="29" xfId="50" applyNumberFormat="1" applyFont="1" applyBorder="1" applyAlignment="1">
      <alignment horizontal="right" vertical="center"/>
    </xf>
    <xf numFmtId="166" fontId="37" fillId="0" borderId="30" xfId="31" applyNumberFormat="1" applyFont="1" applyBorder="1" applyAlignment="1">
      <alignment horizontal="right" vertical="center"/>
    </xf>
    <xf numFmtId="9" fontId="37" fillId="0" borderId="30" xfId="31" applyNumberFormat="1" applyFont="1" applyBorder="1" applyAlignment="1">
      <alignment horizontal="right" vertical="center"/>
    </xf>
    <xf numFmtId="0" fontId="37" fillId="0" borderId="20" xfId="50" applyFont="1" applyBorder="1" applyAlignment="1">
      <alignment horizontal="left" vertical="center"/>
    </xf>
    <xf numFmtId="167" fontId="37" fillId="0" borderId="20" xfId="31" applyNumberFormat="1" applyFont="1" applyBorder="1" applyAlignment="1">
      <alignment horizontal="right" vertical="center"/>
    </xf>
    <xf numFmtId="167" fontId="37" fillId="0" borderId="33" xfId="31" applyNumberFormat="1" applyFont="1" applyBorder="1" applyAlignment="1">
      <alignment horizontal="right" vertical="center"/>
    </xf>
    <xf numFmtId="167" fontId="37" fillId="0" borderId="34" xfId="31" applyNumberFormat="1" applyFont="1" applyBorder="1" applyAlignment="1">
      <alignment horizontal="right" vertical="center"/>
    </xf>
    <xf numFmtId="9" fontId="37" fillId="0" borderId="34" xfId="31" applyNumberFormat="1" applyFont="1" applyBorder="1" applyAlignment="1">
      <alignment horizontal="right" vertical="center"/>
    </xf>
    <xf numFmtId="9" fontId="3" fillId="0" borderId="15" xfId="67" applyFont="1" applyBorder="1" applyAlignment="1">
      <alignment horizontal="right" vertical="center"/>
    </xf>
    <xf numFmtId="9" fontId="3" fillId="0" borderId="29" xfId="67" applyFont="1" applyBorder="1" applyAlignment="1">
      <alignment horizontal="right" vertical="center"/>
    </xf>
    <xf numFmtId="9" fontId="3" fillId="0" borderId="30" xfId="67" applyFont="1" applyBorder="1" applyAlignment="1">
      <alignment horizontal="right" vertical="center"/>
    </xf>
    <xf numFmtId="9" fontId="37" fillId="0" borderId="22" xfId="67" applyFont="1" applyBorder="1" applyAlignment="1">
      <alignment horizontal="right" vertical="center"/>
    </xf>
    <xf numFmtId="9" fontId="37" fillId="0" borderId="31" xfId="67" applyFont="1" applyBorder="1" applyAlignment="1">
      <alignment horizontal="right" vertical="center"/>
    </xf>
    <xf numFmtId="9" fontId="37" fillId="0" borderId="32" xfId="67" applyFont="1" applyBorder="1" applyAlignment="1">
      <alignment horizontal="right" vertical="center"/>
    </xf>
    <xf numFmtId="9" fontId="45" fillId="0" borderId="10" xfId="67" applyFont="1" applyFill="1" applyBorder="1" applyAlignment="1">
      <alignment horizontal="right" vertical="center"/>
    </xf>
    <xf numFmtId="169" fontId="45" fillId="0" borderId="10" xfId="63" applyNumberFormat="1" applyFont="1" applyBorder="1" applyAlignment="1">
      <alignment horizontal="right" vertical="center"/>
    </xf>
    <xf numFmtId="0" fontId="45" fillId="0" borderId="15" xfId="56" quotePrefix="1" applyFont="1" applyBorder="1" applyAlignment="1">
      <alignment vertical="center"/>
    </xf>
    <xf numFmtId="3" fontId="3" fillId="0" borderId="15" xfId="85" applyNumberFormat="1" applyFont="1" applyFill="1" applyBorder="1" applyAlignment="1">
      <alignment horizontal="right" vertical="center"/>
    </xf>
    <xf numFmtId="165" fontId="45" fillId="0" borderId="15" xfId="64" applyNumberFormat="1" applyFont="1" applyBorder="1" applyAlignment="1">
      <alignment vertical="center"/>
    </xf>
    <xf numFmtId="0" fontId="44" fillId="0" borderId="20" xfId="56" applyFont="1" applyBorder="1" applyAlignment="1">
      <alignment vertical="center"/>
    </xf>
    <xf numFmtId="3" fontId="44" fillId="0" borderId="20" xfId="56" applyNumberFormat="1" applyFont="1" applyBorder="1" applyAlignment="1">
      <alignment horizontal="right" vertical="center"/>
    </xf>
    <xf numFmtId="165" fontId="44" fillId="0" borderId="20" xfId="67" applyNumberFormat="1" applyFont="1" applyBorder="1" applyAlignment="1">
      <alignment horizontal="right" vertical="center"/>
    </xf>
    <xf numFmtId="0" fontId="45" fillId="0" borderId="11" xfId="56" quotePrefix="1" applyFont="1" applyBorder="1" applyAlignment="1">
      <alignment horizontal="left" vertical="center"/>
    </xf>
    <xf numFmtId="0" fontId="45" fillId="0" borderId="0" xfId="56" quotePrefix="1" applyFont="1" applyAlignment="1">
      <alignment horizontal="left" vertical="center"/>
    </xf>
    <xf numFmtId="0" fontId="45" fillId="0" borderId="10" xfId="56" quotePrefix="1" applyFont="1" applyBorder="1" applyAlignment="1">
      <alignment horizontal="left" vertical="center"/>
    </xf>
    <xf numFmtId="0" fontId="45" fillId="0" borderId="15" xfId="56" quotePrefix="1" applyFont="1" applyBorder="1" applyAlignment="1">
      <alignment horizontal="left" vertical="center"/>
    </xf>
    <xf numFmtId="0" fontId="44" fillId="0" borderId="20" xfId="56" applyFont="1" applyBorder="1" applyAlignment="1">
      <alignment horizontal="left" vertical="center"/>
    </xf>
    <xf numFmtId="0" fontId="37" fillId="0" borderId="13" xfId="51" applyFont="1" applyBorder="1" applyAlignment="1">
      <alignment horizontal="left" vertical="center" wrapText="1"/>
    </xf>
    <xf numFmtId="0" fontId="37" fillId="0" borderId="13" xfId="51" applyFont="1" applyBorder="1" applyAlignment="1">
      <alignment horizontal="right" vertical="center" wrapText="1"/>
    </xf>
    <xf numFmtId="49" fontId="37" fillId="0" borderId="13" xfId="56" quotePrefix="1" applyNumberFormat="1" applyFont="1" applyBorder="1" applyAlignment="1">
      <alignment horizontal="right" vertical="center" wrapText="1"/>
    </xf>
    <xf numFmtId="0" fontId="3" fillId="0" borderId="0" xfId="0" applyFont="1" applyAlignment="1">
      <alignment vertical="center"/>
    </xf>
    <xf numFmtId="0" fontId="44" fillId="0" borderId="13" xfId="56" quotePrefix="1" applyFont="1" applyBorder="1" applyAlignment="1">
      <alignment horizontal="right" vertical="center" wrapText="1"/>
    </xf>
    <xf numFmtId="3" fontId="37" fillId="0" borderId="10" xfId="56" applyNumberFormat="1" applyFont="1" applyBorder="1" applyAlignment="1">
      <alignment horizontal="right" vertical="center"/>
    </xf>
    <xf numFmtId="3" fontId="44" fillId="0" borderId="10" xfId="56" applyNumberFormat="1" applyFont="1" applyBorder="1" applyAlignment="1">
      <alignment horizontal="right" vertical="center"/>
    </xf>
    <xf numFmtId="165" fontId="44" fillId="0" borderId="10" xfId="64" applyNumberFormat="1" applyFont="1" applyBorder="1" applyAlignment="1">
      <alignment vertical="center"/>
    </xf>
    <xf numFmtId="0" fontId="28" fillId="0" borderId="0" xfId="72" applyFont="1" applyAlignment="1">
      <alignment horizontal="left" vertical="center"/>
    </xf>
    <xf numFmtId="0" fontId="0" fillId="0" borderId="0" xfId="0" applyAlignment="1">
      <alignment vertical="center"/>
    </xf>
    <xf numFmtId="9" fontId="0" fillId="0" borderId="0" xfId="63" applyFont="1" applyAlignment="1">
      <alignment vertical="center"/>
    </xf>
    <xf numFmtId="167" fontId="0" fillId="0" borderId="0" xfId="0" applyNumberFormat="1"/>
    <xf numFmtId="0" fontId="43" fillId="0" borderId="0" xfId="72" applyFont="1" applyAlignment="1">
      <alignment horizontal="left" vertical="center"/>
    </xf>
    <xf numFmtId="0" fontId="45" fillId="0" borderId="0" xfId="0" applyFont="1" applyAlignment="1">
      <alignment vertical="center"/>
    </xf>
    <xf numFmtId="9" fontId="45" fillId="0" borderId="0" xfId="67" applyFont="1" applyAlignment="1">
      <alignment vertical="center"/>
    </xf>
    <xf numFmtId="9" fontId="45" fillId="0" borderId="0" xfId="0" applyNumberFormat="1" applyFont="1" applyAlignment="1">
      <alignment vertical="center"/>
    </xf>
    <xf numFmtId="10" fontId="45" fillId="0" borderId="0" xfId="0" applyNumberFormat="1" applyFont="1" applyAlignment="1">
      <alignment vertical="center"/>
    </xf>
    <xf numFmtId="0" fontId="44" fillId="0" borderId="0" xfId="0" applyFont="1" applyAlignment="1">
      <alignment vertical="center"/>
    </xf>
    <xf numFmtId="2" fontId="45" fillId="0" borderId="0" xfId="67" applyNumberFormat="1" applyFont="1" applyAlignment="1">
      <alignment vertical="center"/>
    </xf>
    <xf numFmtId="169" fontId="45" fillId="0" borderId="0" xfId="0" applyNumberFormat="1" applyFont="1" applyAlignment="1">
      <alignment vertical="center"/>
    </xf>
    <xf numFmtId="0" fontId="3" fillId="0" borderId="0" xfId="50" applyFont="1" applyAlignment="1">
      <alignment vertical="center"/>
    </xf>
    <xf numFmtId="0" fontId="37" fillId="0" borderId="0" xfId="0" applyFont="1" applyAlignment="1">
      <alignment vertical="center"/>
    </xf>
    <xf numFmtId="9" fontId="3" fillId="0" borderId="0" xfId="50" applyNumberFormat="1" applyFont="1"/>
    <xf numFmtId="1" fontId="3" fillId="0" borderId="0" xfId="48" applyNumberFormat="1" applyFont="1" applyBorder="1" applyAlignment="1" applyProtection="1">
      <alignment horizontal="left" vertical="center"/>
      <protection locked="0"/>
    </xf>
    <xf numFmtId="1" fontId="37" fillId="0" borderId="10" xfId="48" applyNumberFormat="1" applyFont="1" applyBorder="1" applyAlignment="1" applyProtection="1">
      <alignment horizontal="left" vertical="center"/>
      <protection locked="0"/>
    </xf>
    <xf numFmtId="1" fontId="3" fillId="0" borderId="15" xfId="48" applyNumberFormat="1" applyFont="1" applyBorder="1" applyAlignment="1" applyProtection="1">
      <alignment horizontal="left" vertical="center"/>
      <protection locked="0"/>
    </xf>
    <xf numFmtId="3" fontId="45" fillId="0" borderId="15" xfId="56" applyNumberFormat="1" applyFont="1" applyBorder="1" applyAlignment="1">
      <alignment horizontal="right" vertical="center"/>
    </xf>
    <xf numFmtId="9" fontId="45" fillId="0" borderId="15" xfId="67" applyFont="1" applyFill="1" applyBorder="1" applyAlignment="1">
      <alignment horizontal="right" vertical="center"/>
    </xf>
    <xf numFmtId="169" fontId="45" fillId="0" borderId="15" xfId="63" applyNumberFormat="1" applyFont="1" applyBorder="1" applyAlignment="1">
      <alignment horizontal="right" vertical="center"/>
    </xf>
    <xf numFmtId="0" fontId="44" fillId="0" borderId="10" xfId="56" quotePrefix="1" applyFont="1" applyBorder="1" applyAlignment="1">
      <alignment vertical="center"/>
    </xf>
    <xf numFmtId="166" fontId="3" fillId="0" borderId="0" xfId="31" applyNumberFormat="1" applyFont="1" applyFill="1" applyBorder="1" applyAlignment="1">
      <alignment horizontal="right" vertical="center"/>
    </xf>
    <xf numFmtId="166" fontId="3" fillId="0" borderId="27" xfId="31" applyNumberFormat="1" applyFont="1" applyFill="1" applyBorder="1" applyAlignment="1">
      <alignment horizontal="right" vertical="center"/>
    </xf>
    <xf numFmtId="166" fontId="37" fillId="0" borderId="28" xfId="31" applyNumberFormat="1" applyFont="1" applyFill="1" applyBorder="1" applyAlignment="1">
      <alignment horizontal="right" vertical="center"/>
    </xf>
    <xf numFmtId="9" fontId="37" fillId="0" borderId="28" xfId="31" applyNumberFormat="1" applyFont="1" applyFill="1" applyBorder="1" applyAlignment="1">
      <alignment horizontal="right" vertical="center"/>
    </xf>
    <xf numFmtId="166" fontId="3" fillId="0" borderId="15" xfId="31" applyNumberFormat="1" applyFont="1" applyFill="1" applyBorder="1" applyAlignment="1">
      <alignment horizontal="right" vertical="center"/>
    </xf>
    <xf numFmtId="166" fontId="3" fillId="0" borderId="29" xfId="31" applyNumberFormat="1" applyFont="1" applyFill="1" applyBorder="1" applyAlignment="1">
      <alignment horizontal="right" vertical="center"/>
    </xf>
    <xf numFmtId="166" fontId="37" fillId="0" borderId="30" xfId="31" applyNumberFormat="1" applyFont="1" applyFill="1" applyBorder="1" applyAlignment="1">
      <alignment horizontal="right" vertical="center"/>
    </xf>
    <xf numFmtId="9" fontId="37" fillId="0" borderId="30" xfId="31" applyNumberFormat="1" applyFont="1" applyFill="1" applyBorder="1" applyAlignment="1">
      <alignment horizontal="right" vertical="center"/>
    </xf>
    <xf numFmtId="167" fontId="37" fillId="0" borderId="20" xfId="31" applyNumberFormat="1" applyFont="1" applyFill="1" applyBorder="1" applyAlignment="1">
      <alignment horizontal="right" vertical="center"/>
    </xf>
    <xf numFmtId="167" fontId="37" fillId="0" borderId="33" xfId="31" applyNumberFormat="1" applyFont="1" applyFill="1" applyBorder="1" applyAlignment="1">
      <alignment horizontal="right" vertical="center"/>
    </xf>
    <xf numFmtId="167" fontId="37" fillId="0" borderId="34" xfId="31" applyNumberFormat="1" applyFont="1" applyFill="1" applyBorder="1" applyAlignment="1">
      <alignment horizontal="right" vertical="center"/>
    </xf>
    <xf numFmtId="9" fontId="37" fillId="0" borderId="34" xfId="31" applyNumberFormat="1" applyFont="1" applyFill="1" applyBorder="1" applyAlignment="1">
      <alignment horizontal="right" vertical="center"/>
    </xf>
    <xf numFmtId="0" fontId="34" fillId="0" borderId="0" xfId="0" applyFont="1"/>
    <xf numFmtId="0" fontId="34" fillId="0" borderId="0" xfId="47" applyFont="1"/>
    <xf numFmtId="1" fontId="45" fillId="0" borderId="0" xfId="0" applyNumberFormat="1" applyFont="1" applyAlignment="1">
      <alignment vertical="center"/>
    </xf>
    <xf numFmtId="0" fontId="44" fillId="0" borderId="20" xfId="56" quotePrefix="1" applyFont="1" applyBorder="1" applyAlignment="1">
      <alignment vertical="center"/>
    </xf>
    <xf numFmtId="1" fontId="37" fillId="0" borderId="20" xfId="48" applyNumberFormat="1" applyFont="1" applyBorder="1" applyAlignment="1" applyProtection="1">
      <alignment horizontal="left" vertical="center"/>
      <protection locked="0"/>
    </xf>
    <xf numFmtId="9" fontId="44" fillId="0" borderId="20" xfId="67" applyFont="1" applyFill="1" applyBorder="1" applyAlignment="1">
      <alignment horizontal="right" vertical="center"/>
    </xf>
    <xf numFmtId="169" fontId="45" fillId="0" borderId="20" xfId="63" applyNumberFormat="1" applyFont="1" applyBorder="1" applyAlignment="1">
      <alignment horizontal="right" vertical="center"/>
    </xf>
    <xf numFmtId="0" fontId="44" fillId="0" borderId="13" xfId="56" applyFont="1" applyBorder="1" applyAlignment="1">
      <alignment horizontal="left" vertical="center" wrapText="1"/>
    </xf>
  </cellXfs>
  <cellStyles count="95">
    <cellStyle name="20% - Accent1 2" xfId="1" xr:uid="{00000000-0005-0000-0000-000000000000}"/>
    <cellStyle name="20% - Accent2 2" xfId="2" xr:uid="{00000000-0005-0000-0000-000001000000}"/>
    <cellStyle name="20% - Accent3 2" xfId="3" xr:uid="{00000000-0005-0000-0000-000002000000}"/>
    <cellStyle name="20% - Accent4 2" xfId="4" xr:uid="{00000000-0005-0000-0000-000003000000}"/>
    <cellStyle name="20% - Accent5 2" xfId="5" xr:uid="{00000000-0005-0000-0000-000004000000}"/>
    <cellStyle name="20% - Accent6 2" xfId="6" xr:uid="{00000000-0005-0000-0000-000005000000}"/>
    <cellStyle name="40% - Accent1 2" xfId="7" xr:uid="{00000000-0005-0000-0000-000006000000}"/>
    <cellStyle name="40% - Accent2 2" xfId="8" xr:uid="{00000000-0005-0000-0000-000007000000}"/>
    <cellStyle name="40% - Accent3 2" xfId="9" xr:uid="{00000000-0005-0000-0000-000008000000}"/>
    <cellStyle name="40% - Accent4 2" xfId="10" xr:uid="{00000000-0005-0000-0000-000009000000}"/>
    <cellStyle name="40% - Accent5 2" xfId="11" xr:uid="{00000000-0005-0000-0000-00000A000000}"/>
    <cellStyle name="40% - Accent6 2" xfId="12" xr:uid="{00000000-0005-0000-0000-00000B000000}"/>
    <cellStyle name="60% - Accent1 2" xfId="13" xr:uid="{00000000-0005-0000-0000-00000C000000}"/>
    <cellStyle name="60% - Accent2 2" xfId="14" xr:uid="{00000000-0005-0000-0000-00000D000000}"/>
    <cellStyle name="60% - Accent3 2" xfId="15" xr:uid="{00000000-0005-0000-0000-00000E000000}"/>
    <cellStyle name="60% - Accent4 2" xfId="16" xr:uid="{00000000-0005-0000-0000-00000F000000}"/>
    <cellStyle name="60% - Accent5 2" xfId="17" xr:uid="{00000000-0005-0000-0000-000010000000}"/>
    <cellStyle name="60% - Accent6 2" xfId="18" xr:uid="{00000000-0005-0000-0000-000011000000}"/>
    <cellStyle name="Accent1 2" xfId="19" xr:uid="{00000000-0005-0000-0000-000012000000}"/>
    <cellStyle name="Accent2 2" xfId="20" xr:uid="{00000000-0005-0000-0000-000013000000}"/>
    <cellStyle name="Accent3 2" xfId="21" xr:uid="{00000000-0005-0000-0000-000014000000}"/>
    <cellStyle name="Accent4 2" xfId="22" xr:uid="{00000000-0005-0000-0000-000015000000}"/>
    <cellStyle name="Accent5 2" xfId="23" xr:uid="{00000000-0005-0000-0000-000016000000}"/>
    <cellStyle name="Accent6 2" xfId="24" xr:uid="{00000000-0005-0000-0000-000017000000}"/>
    <cellStyle name="Bad 2" xfId="25" xr:uid="{00000000-0005-0000-0000-000018000000}"/>
    <cellStyle name="Calculation 2" xfId="26" xr:uid="{00000000-0005-0000-0000-000019000000}"/>
    <cellStyle name="Check Cell 2" xfId="27" xr:uid="{00000000-0005-0000-0000-00001A000000}"/>
    <cellStyle name="Comma" xfId="28" builtinId="3"/>
    <cellStyle name="Comma 2" xfId="29" xr:uid="{00000000-0005-0000-0000-00001C000000}"/>
    <cellStyle name="Comma 2 2" xfId="30" xr:uid="{00000000-0005-0000-0000-00001D000000}"/>
    <cellStyle name="Comma 2 2 2" xfId="78" xr:uid="{EF44D769-100D-4787-93D6-62D285FC027D}"/>
    <cellStyle name="Comma 2 2 3" xfId="88" xr:uid="{4AF05232-93C5-4E23-8C24-FB6D44354611}"/>
    <cellStyle name="Comma 2 3" xfId="77" xr:uid="{78EA0916-FF04-4EFE-926E-376CFEB6CA6B}"/>
    <cellStyle name="Comma 2 4" xfId="87" xr:uid="{8746E876-778A-4205-83E9-F6B66524C99E}"/>
    <cellStyle name="Comma 3" xfId="31" xr:uid="{00000000-0005-0000-0000-00001E000000}"/>
    <cellStyle name="Comma 3 2" xfId="79" xr:uid="{6FC3AB97-C723-49BB-AC77-902C47464EF4}"/>
    <cellStyle name="Comma 3 3" xfId="89" xr:uid="{DD8BC0FB-789D-47F9-A0D7-7F7A47968FED}"/>
    <cellStyle name="Comma 4" xfId="32" xr:uid="{00000000-0005-0000-0000-00001F000000}"/>
    <cellStyle name="Comma 4 2" xfId="80" xr:uid="{D5732FE0-A3F4-495E-8FE4-CAD1665FAE9A}"/>
    <cellStyle name="Comma 4 3" xfId="90" xr:uid="{9CD8E7D2-2033-48D1-9C40-EF77762131CF}"/>
    <cellStyle name="Comma 5" xfId="33" xr:uid="{00000000-0005-0000-0000-000020000000}"/>
    <cellStyle name="Comma 5 2" xfId="81" xr:uid="{4803D1E7-F41C-4697-A865-8934B818DEA3}"/>
    <cellStyle name="Comma 5 3" xfId="91" xr:uid="{A1F6BCB1-912E-4DE7-BCB4-7CFF458ABFBD}"/>
    <cellStyle name="Comma 6" xfId="34" xr:uid="{00000000-0005-0000-0000-000021000000}"/>
    <cellStyle name="Comma 6 2" xfId="82" xr:uid="{D2B35085-32C4-4152-A15E-5557A6D6A87B}"/>
    <cellStyle name="Comma 6 3" xfId="92" xr:uid="{4167FD2B-88A6-44D8-9307-787EF7C33EAB}"/>
    <cellStyle name="Comma 7" xfId="76" xr:uid="{667AC1DF-A049-4332-9457-65061CB5DC3B}"/>
    <cellStyle name="Comma 8" xfId="86" xr:uid="{EA296704-5D51-4ABC-B37E-46A733368B9B}"/>
    <cellStyle name="Explanatory Text 2" xfId="35" xr:uid="{00000000-0005-0000-0000-000022000000}"/>
    <cellStyle name="Good 2" xfId="36" xr:uid="{00000000-0005-0000-0000-000023000000}"/>
    <cellStyle name="Heading 1 2" xfId="37" xr:uid="{00000000-0005-0000-0000-000024000000}"/>
    <cellStyle name="Heading 2 2" xfId="38" xr:uid="{00000000-0005-0000-0000-000025000000}"/>
    <cellStyle name="Heading 3 2" xfId="39" xr:uid="{00000000-0005-0000-0000-000026000000}"/>
    <cellStyle name="Heading 4 2" xfId="40" xr:uid="{00000000-0005-0000-0000-000027000000}"/>
    <cellStyle name="Hyperlink 2" xfId="41" xr:uid="{00000000-0005-0000-0000-000028000000}"/>
    <cellStyle name="Hyperlink 2 2" xfId="42" xr:uid="{00000000-0005-0000-0000-000029000000}"/>
    <cellStyle name="Input 2" xfId="43" xr:uid="{00000000-0005-0000-0000-00002A000000}"/>
    <cellStyle name="Linked Cell 2" xfId="44" xr:uid="{00000000-0005-0000-0000-00002B000000}"/>
    <cellStyle name="Neutral 2" xfId="45" xr:uid="{00000000-0005-0000-0000-00002C000000}"/>
    <cellStyle name="Normal" xfId="0" builtinId="0"/>
    <cellStyle name="Normal 13" xfId="46" xr:uid="{00000000-0005-0000-0000-00002E000000}"/>
    <cellStyle name="Normal 2" xfId="47" xr:uid="{00000000-0005-0000-0000-00002F000000}"/>
    <cellStyle name="Normal 2 2" xfId="48" xr:uid="{00000000-0005-0000-0000-000030000000}"/>
    <cellStyle name="Normal 2 3" xfId="49" xr:uid="{00000000-0005-0000-0000-000031000000}"/>
    <cellStyle name="Normal 3" xfId="50" xr:uid="{00000000-0005-0000-0000-000032000000}"/>
    <cellStyle name="Normal 3 2" xfId="51" xr:uid="{00000000-0005-0000-0000-000033000000}"/>
    <cellStyle name="Normal 4" xfId="52" xr:uid="{00000000-0005-0000-0000-000034000000}"/>
    <cellStyle name="Normal 4 2" xfId="53" xr:uid="{00000000-0005-0000-0000-000035000000}"/>
    <cellStyle name="Normal 5" xfId="54" xr:uid="{00000000-0005-0000-0000-000036000000}"/>
    <cellStyle name="Normal 5 2" xfId="83" xr:uid="{3BC17989-C3EF-46B6-9B35-2AA5097157C1}"/>
    <cellStyle name="Normal 5 3" xfId="93" xr:uid="{64956EED-16CB-4117-9B7A-5544BF150C88}"/>
    <cellStyle name="Normal 6" xfId="55" xr:uid="{00000000-0005-0000-0000-000037000000}"/>
    <cellStyle name="Normal_Anstats mock-up 2" xfId="56" xr:uid="{00000000-0005-0000-0000-000038000000}"/>
    <cellStyle name="Normal_Sheet1" xfId="57" xr:uid="{00000000-0005-0000-0000-000039000000}"/>
    <cellStyle name="Note 2" xfId="58" xr:uid="{00000000-0005-0000-0000-00003A000000}"/>
    <cellStyle name="Note 2 2" xfId="59" xr:uid="{00000000-0005-0000-0000-00003B000000}"/>
    <cellStyle name="Note 3" xfId="60" xr:uid="{00000000-0005-0000-0000-00003C000000}"/>
    <cellStyle name="Note 4" xfId="61" xr:uid="{00000000-0005-0000-0000-00003D000000}"/>
    <cellStyle name="Output 2" xfId="62" xr:uid="{00000000-0005-0000-0000-00003E000000}"/>
    <cellStyle name="Per cent" xfId="63" builtinId="5"/>
    <cellStyle name="Percent 2" xfId="64" xr:uid="{00000000-0005-0000-0000-000040000000}"/>
    <cellStyle name="Percent 2 2" xfId="65" xr:uid="{00000000-0005-0000-0000-000041000000}"/>
    <cellStyle name="Percent 2 3" xfId="66" xr:uid="{00000000-0005-0000-0000-000042000000}"/>
    <cellStyle name="Percent 3" xfId="67" xr:uid="{00000000-0005-0000-0000-000043000000}"/>
    <cellStyle name="Percent 3 2" xfId="68" xr:uid="{00000000-0005-0000-0000-000044000000}"/>
    <cellStyle name="Percent 3 3" xfId="85" xr:uid="{ABF77528-3C88-4BE5-B2D2-CF841377BF18}"/>
    <cellStyle name="Percent 4" xfId="69" xr:uid="{00000000-0005-0000-0000-000045000000}"/>
    <cellStyle name="Percent 5" xfId="70" xr:uid="{00000000-0005-0000-0000-000046000000}"/>
    <cellStyle name="Percent 6" xfId="71" xr:uid="{00000000-0005-0000-0000-000047000000}"/>
    <cellStyle name="Percent 7" xfId="84" xr:uid="{81CE3940-DEC5-4EDA-B65B-981C19B83D58}"/>
    <cellStyle name="Percent 8" xfId="94" xr:uid="{D5D0C557-CE6A-4785-80A5-12201C978B0A}"/>
    <cellStyle name="Style 1" xfId="72" xr:uid="{00000000-0005-0000-0000-000048000000}"/>
    <cellStyle name="Title 2" xfId="73" xr:uid="{00000000-0005-0000-0000-000049000000}"/>
    <cellStyle name="Total 2" xfId="74" xr:uid="{00000000-0005-0000-0000-00004A000000}"/>
    <cellStyle name="Warning Text 2" xfId="75" xr:uid="{00000000-0005-0000-0000-00004B000000}"/>
  </cellStyles>
  <dxfs count="67">
    <dxf>
      <font>
        <strike val="0"/>
        <outline val="0"/>
        <shadow val="0"/>
        <u val="none"/>
        <vertAlign val="baseline"/>
        <color rgb="FFFF0000"/>
        <name val="Arial"/>
        <family val="2"/>
        <scheme val="none"/>
      </font>
      <numFmt numFmtId="13" formatCode="0%"/>
      <border diagonalUp="0" diagonalDown="0">
        <left style="dashed">
          <color auto="1"/>
        </left>
        <right/>
        <vertical style="dashed">
          <color auto="1"/>
        </vertical>
      </border>
    </dxf>
    <dxf>
      <font>
        <strike val="0"/>
        <outline val="0"/>
        <shadow val="0"/>
        <u val="none"/>
        <vertAlign val="baseline"/>
        <color rgb="FFFF0000"/>
        <name val="Arial"/>
        <family val="2"/>
        <scheme val="none"/>
      </font>
      <border diagonalUp="0" diagonalDown="0">
        <left style="dashed">
          <color auto="1"/>
        </left>
        <right/>
        <vertical style="dashed">
          <color auto="1"/>
        </vertical>
      </border>
    </dxf>
    <dxf>
      <font>
        <strike val="0"/>
        <outline val="0"/>
        <shadow val="0"/>
        <u val="none"/>
        <vertAlign val="baseline"/>
        <color rgb="FFFF0000"/>
        <name val="Arial"/>
        <family val="2"/>
        <scheme val="none"/>
      </font>
      <border diagonalUp="0" diagonalDown="0">
        <left/>
        <right style="dashed">
          <color auto="1"/>
        </right>
        <vertical style="dashed">
          <color auto="1"/>
        </vertical>
      </border>
    </dxf>
    <dxf>
      <font>
        <strike val="0"/>
        <outline val="0"/>
        <shadow val="0"/>
        <u val="none"/>
        <vertAlign val="baseline"/>
        <color rgb="FFFF0000"/>
        <name val="Arial"/>
        <family val="2"/>
        <scheme val="none"/>
      </font>
      <border diagonalUp="0" diagonalDown="0">
        <left style="dashed">
          <color auto="1"/>
        </left>
        <right/>
        <vertical style="dashed">
          <color auto="1"/>
        </vertical>
      </border>
    </dxf>
    <dxf>
      <font>
        <strike val="0"/>
        <outline val="0"/>
        <shadow val="0"/>
        <u val="none"/>
        <vertAlign val="baseline"/>
        <color rgb="FFFF0000"/>
        <name val="Arial"/>
        <family val="2"/>
        <scheme val="none"/>
      </font>
      <border diagonalUp="0" diagonalDown="0">
        <left/>
        <right style="dashed">
          <color auto="1"/>
        </right>
        <vertical style="dashed">
          <color auto="1"/>
        </vertical>
      </border>
    </dxf>
    <dxf>
      <font>
        <strike val="0"/>
        <outline val="0"/>
        <shadow val="0"/>
        <u val="none"/>
        <vertAlign val="baseline"/>
        <color rgb="FFFF0000"/>
        <name val="Arial"/>
        <family val="2"/>
        <scheme val="none"/>
      </font>
    </dxf>
    <dxf>
      <font>
        <strike val="0"/>
        <outline val="0"/>
        <shadow val="0"/>
        <u val="none"/>
        <vertAlign val="baseline"/>
        <color rgb="FFFF0000"/>
        <name val="Arial"/>
        <family val="2"/>
        <scheme val="none"/>
      </font>
    </dxf>
    <dxf>
      <font>
        <strike val="0"/>
        <outline val="0"/>
        <shadow val="0"/>
        <u val="none"/>
        <vertAlign val="baseline"/>
        <color rgb="FFFF0000"/>
        <name val="Arial"/>
        <family val="2"/>
        <scheme val="none"/>
      </font>
    </dxf>
    <dxf>
      <font>
        <strike val="0"/>
        <outline val="0"/>
        <shadow val="0"/>
        <u val="none"/>
        <vertAlign val="baseline"/>
        <color rgb="FFFF0000"/>
        <name val="Arial"/>
        <family val="2"/>
        <scheme val="none"/>
      </font>
    </dxf>
    <dxf>
      <font>
        <strike val="0"/>
        <outline val="0"/>
        <shadow val="0"/>
        <u val="none"/>
        <vertAlign val="baseline"/>
        <color rgb="FFFF0000"/>
        <name val="Arial"/>
        <family val="2"/>
        <scheme val="none"/>
      </font>
    </dxf>
    <dxf>
      <font>
        <strike val="0"/>
        <outline val="0"/>
        <shadow val="0"/>
        <u val="none"/>
        <vertAlign val="baseline"/>
        <color rgb="FFFF0000"/>
        <name val="Arial"/>
        <family val="2"/>
        <scheme val="none"/>
      </font>
    </dxf>
    <dxf>
      <font>
        <strike val="0"/>
        <outline val="0"/>
        <shadow val="0"/>
        <u val="none"/>
        <vertAlign val="baseline"/>
        <color rgb="FFFF0000"/>
        <name val="Arial"/>
        <family val="2"/>
        <scheme val="none"/>
      </font>
    </dxf>
    <dxf>
      <font>
        <strike val="0"/>
        <outline val="0"/>
        <shadow val="0"/>
        <u val="none"/>
        <vertAlign val="baseline"/>
        <color rgb="FFFF0000"/>
        <name val="Arial"/>
        <family val="2"/>
        <scheme val="none"/>
      </font>
    </dxf>
    <dxf>
      <font>
        <strike val="0"/>
        <outline val="0"/>
        <shadow val="0"/>
        <u val="none"/>
        <vertAlign val="baseline"/>
        <color rgb="FFFF0000"/>
        <name val="Arial"/>
        <family val="2"/>
        <scheme val="none"/>
      </font>
    </dxf>
    <dxf>
      <border outline="0">
        <top style="thin">
          <color indexed="64"/>
        </top>
        <bottom style="thin">
          <color indexed="64"/>
        </bottom>
      </border>
    </dxf>
    <dxf>
      <font>
        <strike val="0"/>
        <outline val="0"/>
        <shadow val="0"/>
        <u val="none"/>
        <vertAlign val="baseline"/>
        <color rgb="FFFF0000"/>
        <name val="Arial"/>
        <family val="2"/>
        <scheme val="none"/>
      </font>
    </dxf>
    <dxf>
      <border outline="0">
        <bottom style="thin">
          <color indexed="64"/>
        </bottom>
      </border>
    </dxf>
    <dxf>
      <font>
        <strike val="0"/>
        <outline val="0"/>
        <shadow val="0"/>
        <u val="none"/>
        <vertAlign val="baseline"/>
        <color rgb="FFFF0000"/>
        <name val="Arial"/>
        <family val="2"/>
        <scheme val="none"/>
      </font>
      <alignment vertical="center" textRotation="0" wrapText="1" justifyLastLine="0" shrinkToFit="0" readingOrder="0"/>
    </dxf>
    <dxf>
      <font>
        <strike val="0"/>
        <outline val="0"/>
        <shadow val="0"/>
        <u val="none"/>
        <vertAlign val="baseline"/>
        <color theme="1" tint="4.9989318521683403E-2"/>
        <name val="Arial"/>
        <family val="2"/>
        <scheme val="none"/>
      </font>
      <numFmt numFmtId="0" formatCode="General"/>
      <alignment horizontal="right" vertical="center" textRotation="0" indent="0" justifyLastLine="0" shrinkToFit="0" readingOrder="0"/>
    </dxf>
    <dxf>
      <font>
        <b val="0"/>
        <i val="0"/>
        <strike val="0"/>
        <condense val="0"/>
        <extend val="0"/>
        <outline val="0"/>
        <shadow val="0"/>
        <u val="none"/>
        <vertAlign val="baseline"/>
        <sz val="10"/>
        <color theme="1" tint="4.9989318521683403E-2"/>
        <name val="Arial"/>
        <family val="2"/>
        <scheme val="none"/>
      </font>
      <numFmt numFmtId="3" formatCode="#,##0"/>
      <alignment horizontal="right" vertical="center" textRotation="0" indent="0" justifyLastLine="0" shrinkToFit="0" readingOrder="0"/>
    </dxf>
    <dxf>
      <font>
        <strike val="0"/>
        <outline val="0"/>
        <shadow val="0"/>
        <u val="none"/>
        <vertAlign val="baseline"/>
        <color theme="1" tint="4.9989318521683403E-2"/>
        <name val="Arial"/>
        <family val="2"/>
        <scheme val="none"/>
      </font>
      <alignment horizontal="right" vertical="center" textRotation="0" indent="0" justifyLastLine="0" shrinkToFit="0" readingOrder="0"/>
    </dxf>
    <dxf>
      <font>
        <strike val="0"/>
        <outline val="0"/>
        <shadow val="0"/>
        <u val="none"/>
        <vertAlign val="baseline"/>
        <color theme="1" tint="4.9989318521683403E-2"/>
        <name val="Arial"/>
        <family val="2"/>
        <scheme val="none"/>
      </font>
      <alignment horizontal="right" vertical="center" textRotation="0" indent="0" justifyLastLine="0" shrinkToFit="0" readingOrder="0"/>
    </dxf>
    <dxf>
      <font>
        <strike val="0"/>
        <outline val="0"/>
        <shadow val="0"/>
        <u val="none"/>
        <vertAlign val="baseline"/>
        <color theme="1" tint="4.9989318521683403E-2"/>
        <name val="Arial"/>
        <family val="2"/>
        <scheme val="none"/>
      </font>
      <alignment horizontal="right" vertical="center" textRotation="0" indent="0" justifyLastLine="0" shrinkToFit="0" readingOrder="0"/>
    </dxf>
    <dxf>
      <font>
        <strike val="0"/>
        <outline val="0"/>
        <shadow val="0"/>
        <u val="none"/>
        <vertAlign val="baseline"/>
        <color theme="1" tint="4.9989318521683403E-2"/>
        <name val="Arial"/>
        <family val="2"/>
        <scheme val="none"/>
      </font>
      <alignment horizontal="right" vertical="center" textRotation="0" indent="0" justifyLastLine="0" shrinkToFit="0" readingOrder="0"/>
    </dxf>
    <dxf>
      <font>
        <strike val="0"/>
        <outline val="0"/>
        <shadow val="0"/>
        <u val="none"/>
        <vertAlign val="baseline"/>
        <color theme="1" tint="4.9989318521683403E-2"/>
        <name val="Arial"/>
        <family val="2"/>
        <scheme val="none"/>
      </font>
      <alignment horizontal="right" vertical="center" textRotation="0" indent="0" justifyLastLine="0" shrinkToFit="0" readingOrder="0"/>
    </dxf>
    <dxf>
      <font>
        <strike val="0"/>
        <outline val="0"/>
        <shadow val="0"/>
        <u val="none"/>
        <vertAlign val="baseline"/>
        <color theme="1" tint="4.9989318521683403E-2"/>
        <name val="Arial"/>
        <family val="2"/>
        <scheme val="none"/>
      </font>
      <alignment horizontal="right" vertical="center" textRotation="0" indent="0" justifyLastLine="0" shrinkToFit="0" readingOrder="0"/>
    </dxf>
    <dxf>
      <font>
        <strike val="0"/>
        <outline val="0"/>
        <shadow val="0"/>
        <u val="none"/>
        <vertAlign val="baseline"/>
        <color theme="1" tint="4.9989318521683403E-2"/>
        <name val="Arial"/>
        <family val="2"/>
        <scheme val="none"/>
      </font>
      <alignment horizontal="right" vertical="center" textRotation="0" indent="0" justifyLastLine="0" shrinkToFit="0" readingOrder="0"/>
    </dxf>
    <dxf>
      <font>
        <b val="0"/>
        <i val="0"/>
        <strike val="0"/>
        <condense val="0"/>
        <extend val="0"/>
        <outline val="0"/>
        <shadow val="0"/>
        <u val="none"/>
        <vertAlign val="baseline"/>
        <sz val="10"/>
        <color theme="1" tint="4.9989318521683403E-2"/>
        <name val="Arial"/>
        <family val="2"/>
        <scheme val="none"/>
      </font>
      <alignment horizontal="left" vertical="center" textRotation="0" indent="0" justifyLastLine="0" shrinkToFit="0" readingOrder="0"/>
    </dxf>
    <dxf>
      <border outline="0">
        <bottom style="thin">
          <color indexed="64"/>
        </bottom>
      </border>
    </dxf>
    <dxf>
      <font>
        <strike val="0"/>
        <outline val="0"/>
        <shadow val="0"/>
        <u val="none"/>
        <vertAlign val="baseline"/>
        <color theme="1" tint="4.9989318521683403E-2"/>
        <name val="Arial"/>
        <family val="2"/>
        <scheme val="none"/>
      </font>
      <numFmt numFmtId="0" formatCode="General"/>
    </dxf>
    <dxf>
      <border>
        <bottom style="thin">
          <color auto="1"/>
        </bottom>
      </border>
    </dxf>
    <dxf>
      <font>
        <b/>
        <i val="0"/>
        <strike val="0"/>
        <condense val="0"/>
        <extend val="0"/>
        <outline val="0"/>
        <shadow val="0"/>
        <u val="none"/>
        <vertAlign val="baseline"/>
        <sz val="10"/>
        <color theme="1" tint="4.9989318521683403E-2"/>
        <name val="Arial"/>
        <family val="2"/>
        <scheme val="none"/>
      </font>
      <numFmt numFmtId="0" formatCode="General"/>
      <alignment horizontal="center" vertical="center" textRotation="0" wrapText="1" indent="0" justifyLastLine="0" shrinkToFit="0" readingOrder="0"/>
    </dxf>
    <dxf>
      <font>
        <strike val="0"/>
        <outline val="0"/>
        <shadow val="0"/>
        <u val="none"/>
        <vertAlign val="baseline"/>
        <color auto="1"/>
        <name val="Arial"/>
        <family val="2"/>
        <scheme val="none"/>
      </font>
    </dxf>
    <dxf>
      <font>
        <strike val="0"/>
        <outline val="0"/>
        <shadow val="0"/>
        <u val="none"/>
        <vertAlign val="baseline"/>
        <color auto="1"/>
        <name val="Arial"/>
        <family val="2"/>
        <scheme val="none"/>
      </font>
    </dxf>
    <dxf>
      <font>
        <strike val="0"/>
        <outline val="0"/>
        <shadow val="0"/>
        <u val="none"/>
        <vertAlign val="baseline"/>
        <color auto="1"/>
        <name val="Arial"/>
        <family val="2"/>
        <scheme val="none"/>
      </font>
    </dxf>
    <dxf>
      <font>
        <strike val="0"/>
        <outline val="0"/>
        <shadow val="0"/>
        <u val="none"/>
        <vertAlign val="baseline"/>
        <color auto="1"/>
        <name val="Arial"/>
        <family val="2"/>
        <scheme val="none"/>
      </font>
    </dxf>
    <dxf>
      <font>
        <strike val="0"/>
        <outline val="0"/>
        <shadow val="0"/>
        <u val="none"/>
        <vertAlign val="baseline"/>
        <color auto="1"/>
        <name val="Arial"/>
        <family val="2"/>
        <scheme val="none"/>
      </font>
    </dxf>
    <dxf>
      <font>
        <strike val="0"/>
        <outline val="0"/>
        <shadow val="0"/>
        <u val="none"/>
        <vertAlign val="baseline"/>
        <color auto="1"/>
        <name val="Arial"/>
        <family val="2"/>
        <scheme val="none"/>
      </font>
    </dxf>
    <dxf>
      <font>
        <strike val="0"/>
        <outline val="0"/>
        <shadow val="0"/>
        <u val="none"/>
        <vertAlign val="baseline"/>
        <color auto="1"/>
        <name val="Arial"/>
        <family val="2"/>
        <scheme val="none"/>
      </font>
    </dxf>
    <dxf>
      <font>
        <strike val="0"/>
        <outline val="0"/>
        <shadow val="0"/>
        <u val="none"/>
        <vertAlign val="baseline"/>
        <color auto="1"/>
        <name val="Arial"/>
        <family val="2"/>
        <scheme val="none"/>
      </font>
    </dxf>
    <dxf>
      <font>
        <strike val="0"/>
        <outline val="0"/>
        <shadow val="0"/>
        <u val="none"/>
        <vertAlign val="baseline"/>
        <color auto="1"/>
        <name val="Arial"/>
        <family val="2"/>
        <scheme val="none"/>
      </font>
    </dxf>
    <dxf>
      <font>
        <strike val="0"/>
        <outline val="0"/>
        <shadow val="0"/>
        <u val="none"/>
        <vertAlign val="baseline"/>
        <color auto="1"/>
        <name val="Arial"/>
        <family val="2"/>
        <scheme val="none"/>
      </font>
    </dxf>
    <dxf>
      <font>
        <strike val="0"/>
        <outline val="0"/>
        <shadow val="0"/>
        <u val="none"/>
        <vertAlign val="baseline"/>
        <color auto="1"/>
        <name val="Arial"/>
        <family val="2"/>
        <scheme val="none"/>
      </font>
    </dxf>
    <dxf>
      <border outline="0">
        <top style="thin">
          <color indexed="64"/>
        </top>
        <bottom style="thin">
          <color indexed="64"/>
        </bottom>
      </border>
    </dxf>
    <dxf>
      <font>
        <strike val="0"/>
        <outline val="0"/>
        <shadow val="0"/>
        <u val="none"/>
        <vertAlign val="baseline"/>
        <color auto="1"/>
        <name val="Arial"/>
        <family val="2"/>
        <scheme val="none"/>
      </font>
      <numFmt numFmtId="0" formatCode="General"/>
    </dxf>
    <dxf>
      <border outline="0">
        <bottom style="thin">
          <color indexed="64"/>
        </bottom>
      </border>
    </dxf>
    <dxf>
      <font>
        <b/>
        <i val="0"/>
        <strike val="0"/>
        <condense val="0"/>
        <extend val="0"/>
        <outline val="0"/>
        <shadow val="0"/>
        <u val="none"/>
        <vertAlign val="baseline"/>
        <sz val="10"/>
        <color auto="1"/>
        <name val="Arial"/>
        <family val="2"/>
        <scheme val="none"/>
      </font>
      <numFmt numFmtId="0" formatCode="General"/>
      <alignment horizontal="center"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1" indent="0" justifyLastLine="0" shrinkToFit="0" readingOrder="0"/>
      <border diagonalUp="0" diagonalDown="0" outline="0">
        <left style="dashed">
          <color auto="1"/>
        </left>
        <right/>
      </border>
    </dxf>
    <dxf>
      <font>
        <b val="0"/>
        <i val="0"/>
        <strike val="0"/>
        <condense val="0"/>
        <extend val="0"/>
        <outline val="0"/>
        <shadow val="0"/>
        <u val="none"/>
        <vertAlign val="baseline"/>
        <sz val="10"/>
        <color auto="1"/>
        <name val="Arial"/>
        <family val="2"/>
        <scheme val="none"/>
      </font>
      <numFmt numFmtId="3" formatCode="#,##0"/>
      <alignment horizontal="right" vertical="center" textRotation="0" indent="0" justifyLastLine="0" shrinkToFit="0" readingOrder="0"/>
      <border diagonalUp="0" diagonalDown="0" outline="0">
        <left/>
        <right style="dashed">
          <color auto="1"/>
        </right>
      </border>
    </dxf>
    <dxf>
      <font>
        <b val="0"/>
        <i val="0"/>
        <strike val="0"/>
        <condense val="0"/>
        <extend val="0"/>
        <outline val="0"/>
        <shadow val="0"/>
        <u val="none"/>
        <vertAlign val="baseline"/>
        <sz val="10"/>
        <color auto="1"/>
        <name val="Arial"/>
        <family val="2"/>
        <scheme val="none"/>
      </font>
      <numFmt numFmtId="3" formatCode="#,##0"/>
      <alignment horizontal="right" vertical="center" textRotation="0" indent="0" justifyLastLine="0" shrinkToFit="0" readingOrder="0"/>
      <border diagonalUp="0" diagonalDown="0" outline="0">
        <left style="dashed">
          <color auto="1"/>
        </left>
        <right/>
      </border>
    </dxf>
    <dxf>
      <font>
        <b val="0"/>
        <i val="0"/>
        <strike val="0"/>
        <condense val="0"/>
        <extend val="0"/>
        <outline val="0"/>
        <shadow val="0"/>
        <u val="none"/>
        <vertAlign val="baseline"/>
        <sz val="10"/>
        <color auto="1"/>
        <name val="Arial"/>
        <family val="2"/>
        <scheme val="none"/>
      </font>
      <numFmt numFmtId="3" formatCode="#,##0"/>
      <alignment horizontal="right" vertical="center" textRotation="0" indent="0" justifyLastLine="0" shrinkToFit="0" readingOrder="0"/>
      <border diagonalUp="0" diagonalDown="0" outline="0">
        <left/>
        <right style="dashed">
          <color auto="1"/>
        </right>
      </border>
    </dxf>
    <dxf>
      <font>
        <b val="0"/>
        <i val="0"/>
        <strike val="0"/>
        <condense val="0"/>
        <extend val="0"/>
        <outline val="0"/>
        <shadow val="0"/>
        <u val="none"/>
        <vertAlign val="baseline"/>
        <sz val="10"/>
        <color auto="1"/>
        <name val="Arial"/>
        <family val="2"/>
        <scheme val="none"/>
      </font>
      <numFmt numFmtId="3" formatCode="#,##0"/>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center" textRotation="0" wrapText="1" indent="0" justifyLastLine="0" shrinkToFit="0" readingOrder="0"/>
      <border diagonalUp="0" diagonalDown="0" outline="0">
        <left style="thin">
          <color indexed="22"/>
        </left>
        <right/>
        <top/>
        <bottom/>
      </border>
    </dxf>
    <dxf>
      <border outline="0">
        <top style="thin">
          <color indexed="64"/>
        </top>
        <bottom style="thin">
          <color indexed="64"/>
        </bottom>
      </border>
    </dxf>
    <dxf>
      <font>
        <strike val="0"/>
        <outline val="0"/>
        <shadow val="0"/>
        <u val="none"/>
        <vertAlign val="baseline"/>
        <color auto="1"/>
        <name val="Arial"/>
        <family val="2"/>
        <scheme val="none"/>
      </font>
      <alignment vertical="center" textRotation="0" indent="0" justifyLastLine="0" shrinkToFit="0" readingOrder="0"/>
    </dxf>
    <dxf>
      <border outline="0">
        <bottom style="thin">
          <color indexed="64"/>
        </bottom>
      </border>
    </dxf>
    <dxf>
      <font>
        <strike val="0"/>
        <outline val="0"/>
        <shadow val="0"/>
        <u val="none"/>
        <vertAlign val="baseline"/>
        <color auto="1"/>
        <name val="Arial"/>
        <family val="2"/>
        <scheme val="none"/>
      </font>
      <alignment vertical="center" textRotation="0" indent="0" justifyLastLine="0" shrinkToFit="0" readingOrder="0"/>
    </dxf>
    <dxf>
      <font>
        <b val="0"/>
        <i val="0"/>
        <strike val="0"/>
        <condense val="0"/>
        <extend val="0"/>
        <outline val="0"/>
        <shadow val="0"/>
        <u val="none"/>
        <vertAlign val="baseline"/>
        <sz val="10"/>
        <color auto="1"/>
        <name val="Arial"/>
        <family val="2"/>
        <scheme val="none"/>
      </font>
      <alignment horizontal="lef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center" vertical="center" textRotation="0" wrapText="0" indent="0" justifyLastLine="0" shrinkToFit="0" readingOrder="0"/>
    </dxf>
    <dxf>
      <font>
        <strike val="0"/>
        <outline val="0"/>
        <shadow val="0"/>
        <u val="none"/>
        <vertAlign val="baseline"/>
        <color auto="1"/>
        <name val="Arial"/>
        <family val="2"/>
        <scheme val="none"/>
      </font>
    </dxf>
    <dxf>
      <font>
        <b/>
        <i val="0"/>
        <strike val="0"/>
        <condense val="0"/>
        <extend val="0"/>
        <outline val="0"/>
        <shadow val="0"/>
        <u val="none"/>
        <vertAlign val="baseline"/>
        <sz val="11"/>
        <color auto="1"/>
        <name val="Arial"/>
        <family val="2"/>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00000000}" name="Notes" displayName="Notes" ref="A3:B8" totalsRowShown="0" headerRowDxfId="66" dataDxfId="65">
  <autoFilter ref="A3:B8" xr:uid="{00000000-0009-0000-0100-000016000000}">
    <filterColumn colId="0" hiddenButton="1"/>
    <filterColumn colId="1" hiddenButton="1"/>
  </autoFilter>
  <tableColumns count="2">
    <tableColumn id="1" xr3:uid="{00000000-0010-0000-0000-000001000000}" name="Note number" dataDxfId="64"/>
    <tableColumn id="2" xr3:uid="{00000000-0010-0000-0000-000002000000}" name="Note text" dataDxfId="63"/>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84F26E9-CFD9-4802-B4DE-F70D763957AE}" name="ChildrenCautionedSentenced_Age_EthnicGrp2" displayName="ChildrenCautionedSentenced_Age_EthnicGrp2" ref="A3:L11" totalsRowShown="0" headerRowDxfId="62" dataDxfId="60" headerRowBorderDxfId="61" tableBorderDxfId="59">
  <tableColumns count="12">
    <tableColumn id="1" xr3:uid="{2633A83A-6037-46F6-9E73-0895CC8D82AF}" name="ethnic group" dataDxfId="58" dataCellStyle="Normal_Sheet1"/>
    <tableColumn id="2" xr3:uid="{CFDD6E0F-FC62-4BB9-BAD9-EC6A47786D44}" name="10" dataDxfId="57" dataCellStyle="Comma 3"/>
    <tableColumn id="3" xr3:uid="{087480BF-816A-4221-AE38-3DB38C9C91E1}" name="11" dataDxfId="56" dataCellStyle="Comma 3"/>
    <tableColumn id="4" xr3:uid="{76729385-9F85-4ED4-8C02-622229FAA9F3}" name="12" dataDxfId="55" dataCellStyle="Comma 3"/>
    <tableColumn id="5" xr3:uid="{E738CF85-C2CC-4CBB-9157-C7B269A7BE91}" name="13" dataDxfId="54" dataCellStyle="Comma 3"/>
    <tableColumn id="6" xr3:uid="{F5115B45-8DCD-48F8-A18C-83AD31D40C78}" name="14" dataDxfId="53" dataCellStyle="Comma 3"/>
    <tableColumn id="7" xr3:uid="{A0B5D0A0-9DA5-45E0-9C85-2A089A851328}" name="15" dataDxfId="52" dataCellStyle="Comma 3"/>
    <tableColumn id="8" xr3:uid="{BC802940-BF36-4326-B8A5-456D6C239123}" name="16" dataDxfId="51" dataCellStyle="Comma 3"/>
    <tableColumn id="9" xr3:uid="{CF2D406D-1221-4081-8D05-B7E01F3F99BA}" name="17+" dataDxfId="50" dataCellStyle="Comma 3"/>
    <tableColumn id="10" xr3:uid="{4E2B3035-B03C-4B6E-97D6-9E1F0C4EF314}" name="Aged_x000a_10 to 14" dataDxfId="49" dataCellStyle="Normal 3">
      <calculatedColumnFormula>SUM(B4:F4)</calculatedColumnFormula>
    </tableColumn>
    <tableColumn id="11" xr3:uid="{06D152F4-7E69-47ED-83F5-94CADEAFD6A8}" name="Aged_x000a_15 to 17+" dataDxfId="48" dataCellStyle="Normal 3">
      <calculatedColumnFormula>SUM(G4:I4)</calculatedColumnFormula>
    </tableColumn>
    <tableColumn id="12" xr3:uid="{56443CA1-0C3E-4337-B0D4-65276BD5FBC0}" name="Total" dataDxfId="47" dataCellStyle="Normal_Sheet1">
      <calculatedColumnFormula>SUM(ChildrenCautionedSentenced_Age_EthnicGrp2[[#This Row],[10]:[Aged
15 to 17+]])/2</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6000000}" name="ChildrenCautionedSentenced_Age_Sex" displayName="ChildrenCautionedSentenced_Age_Sex" ref="A4:K11" totalsRowShown="0" headerRowDxfId="46" dataDxfId="44" headerRowBorderDxfId="45" tableBorderDxfId="43" headerRowCellStyle="Normal 3">
  <autoFilter ref="A4:K11" xr:uid="{00000000-0009-0000-0100-00000A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1" xr3:uid="{F7774163-2971-4565-9ECC-9FB1CF3FC892}" name="Breakdown" dataDxfId="42"/>
    <tableColumn id="1" xr3:uid="{00000000-0010-0000-0600-000001000000}" name="Sex" dataDxfId="41"/>
    <tableColumn id="2" xr3:uid="{00000000-0010-0000-0600-000002000000}" name="10" dataDxfId="40"/>
    <tableColumn id="3" xr3:uid="{00000000-0010-0000-0600-000003000000}" name="11" dataDxfId="39"/>
    <tableColumn id="4" xr3:uid="{00000000-0010-0000-0600-000004000000}" name="12" dataDxfId="38"/>
    <tableColumn id="5" xr3:uid="{00000000-0010-0000-0600-000005000000}" name="13" dataDxfId="37"/>
    <tableColumn id="6" xr3:uid="{00000000-0010-0000-0600-000006000000}" name="14" dataDxfId="36"/>
    <tableColumn id="7" xr3:uid="{00000000-0010-0000-0600-000007000000}" name="15" dataDxfId="35"/>
    <tableColumn id="8" xr3:uid="{00000000-0010-0000-0600-000008000000}" name="16" dataDxfId="34"/>
    <tableColumn id="9" xr3:uid="{00000000-0010-0000-0600-000009000000}" name="17+" dataDxfId="33"/>
    <tableColumn id="10" xr3:uid="{00000000-0010-0000-0600-00000A000000}" name="Total" dataDxfId="32"/>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7000000}" name="ChildrenCautionedSentenced_EthnicGrp_Sex" displayName="ChildrenCautionedSentenced_EthnicGrp_Sex" ref="A4:J9" totalsRowShown="0" headerRowDxfId="31" dataDxfId="29" headerRowBorderDxfId="30" tableBorderDxfId="28" headerRowCellStyle="Normal 3">
  <autoFilter ref="A4:J9" xr:uid="{00000000-0009-0000-0100-000011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xr3:uid="{00000000-0010-0000-0700-000001000000}" name="Sex" dataDxfId="27" dataCellStyle="Normal 3"/>
    <tableColumn id="2" xr3:uid="{00000000-0010-0000-0700-000002000000}" name="Asian" dataDxfId="26"/>
    <tableColumn id="3" xr3:uid="{00000000-0010-0000-0700-000003000000}" name="Black" dataDxfId="25"/>
    <tableColumn id="4" xr3:uid="{00000000-0010-0000-0700-000004000000}" name="Mixed" dataDxfId="24"/>
    <tableColumn id="5" xr3:uid="{00000000-0010-0000-0700-000005000000}" name="Other" dataDxfId="23"/>
    <tableColumn id="6" xr3:uid="{00000000-0010-0000-0700-000006000000}" name="Ethnic minority groups" dataDxfId="22"/>
    <tableColumn id="7" xr3:uid="{00000000-0010-0000-0700-000007000000}" name="White" dataDxfId="21"/>
    <tableColumn id="8" xr3:uid="{00000000-0010-0000-0700-000008000000}" name="Unknown" dataDxfId="20"/>
    <tableColumn id="9" xr3:uid="{00000000-0010-0000-0700-000009000000}" name="Total" dataDxfId="19" dataCellStyle="Comma 3"/>
    <tableColumn id="10" xr3:uid="{8F8F805E-9D48-43CD-B722-B97D51757B69}" name="Proportion by sex" dataDxfId="18"/>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08000000}" name="CautionedSentenced_Age_Sex_2021_2022" displayName="CautionedSentenced_Age_Sex_2021_2022" ref="A4:N15" totalsRowShown="0" headerRowDxfId="17" dataDxfId="15" headerRowBorderDxfId="16" tableBorderDxfId="14">
  <autoFilter ref="A4:N15" xr:uid="{00000000-0009-0000-0100-00001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3" xr3:uid="{4407CFCB-1503-40D9-BB52-AECB3508D78E}" name="Year ending March" dataDxfId="13"/>
    <tableColumn id="1" xr3:uid="{00000000-0010-0000-0800-000001000000}" name="Sex" dataDxfId="12"/>
    <tableColumn id="2" xr3:uid="{00000000-0010-0000-0800-000002000000}" name="10" dataDxfId="11"/>
    <tableColumn id="3" xr3:uid="{00000000-0010-0000-0800-000003000000}" name="11" dataDxfId="10"/>
    <tableColumn id="4" xr3:uid="{00000000-0010-0000-0800-000004000000}" name="12" dataDxfId="9"/>
    <tableColumn id="5" xr3:uid="{00000000-0010-0000-0800-000005000000}" name="13" dataDxfId="8"/>
    <tableColumn id="6" xr3:uid="{00000000-0010-0000-0800-000006000000}" name="14" dataDxfId="7"/>
    <tableColumn id="7" xr3:uid="{00000000-0010-0000-0800-000007000000}" name="15" dataDxfId="6"/>
    <tableColumn id="8" xr3:uid="{00000000-0010-0000-0800-000008000000}" name="16" dataDxfId="5"/>
    <tableColumn id="9" xr3:uid="{00000000-0010-0000-0800-000009000000}" name="17+ [note 5]" dataDxfId="4"/>
    <tableColumn id="10" xr3:uid="{00000000-0010-0000-0800-00000A000000}" name="Aged_x000a_10 to 14" dataDxfId="3"/>
    <tableColumn id="11" xr3:uid="{00000000-0010-0000-0800-00000B000000}" name="Aged_x000a_15 to 17+" dataDxfId="2"/>
    <tableColumn id="12" xr3:uid="{00000000-0010-0000-0800-00000C000000}" name="Total" dataDxfId="1"/>
    <tableColumn id="14" xr3:uid="{00C920CC-F8DD-4A9F-BCA1-6A63D5D29A76}" name="Proportion by sex [note 4]" dataDxfId="0">
      <calculatedColumnFormula>CautionedSentenced_Age_Sex_2021_2022[[#This Row],[Total]]/SUM(M$5:M$6)</calculatedColumnFormula>
    </tableColumn>
  </tableColumns>
  <tableStyleInfo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table" Target="../tables/table2.xml"/></Relationships>
</file>

<file path=xl/worksheets/_rels/sheet8.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6"/>
  <sheetViews>
    <sheetView workbookViewId="0"/>
  </sheetViews>
  <sheetFormatPr defaultColWidth="8.85546875" defaultRowHeight="12.75" x14ac:dyDescent="0.2"/>
  <cols>
    <col min="1" max="1" width="17.28515625" style="9" customWidth="1"/>
    <col min="2" max="2" width="139.85546875" style="9" bestFit="1" customWidth="1"/>
    <col min="3" max="16384" width="8.85546875" style="9"/>
  </cols>
  <sheetData>
    <row r="1" spans="1:2" ht="15" customHeight="1" x14ac:dyDescent="0.25">
      <c r="A1" s="57" t="s">
        <v>0</v>
      </c>
      <c r="B1" s="8"/>
    </row>
    <row r="2" spans="1:2" ht="15" customHeight="1" x14ac:dyDescent="0.25">
      <c r="A2" s="275" t="s">
        <v>1</v>
      </c>
      <c r="B2" s="275" t="s">
        <v>2</v>
      </c>
    </row>
    <row r="3" spans="1:2" ht="15" customHeight="1" x14ac:dyDescent="0.2">
      <c r="A3" s="40" t="s">
        <v>3</v>
      </c>
      <c r="B3" s="41" t="s">
        <v>92</v>
      </c>
    </row>
    <row r="4" spans="1:2" ht="15" customHeight="1" x14ac:dyDescent="0.2">
      <c r="A4" s="40" t="s">
        <v>4</v>
      </c>
      <c r="B4" s="41" t="s">
        <v>93</v>
      </c>
    </row>
    <row r="5" spans="1:2" ht="15" customHeight="1" x14ac:dyDescent="0.2">
      <c r="A5" s="40" t="s">
        <v>5</v>
      </c>
      <c r="B5" s="41" t="s">
        <v>94</v>
      </c>
    </row>
    <row r="6" spans="1:2" s="99" customFormat="1" ht="15" customHeight="1" x14ac:dyDescent="0.2">
      <c r="A6" s="40" t="s">
        <v>6</v>
      </c>
      <c r="B6" s="41" t="s">
        <v>95</v>
      </c>
    </row>
    <row r="7" spans="1:2" s="99" customFormat="1" ht="15" customHeight="1" x14ac:dyDescent="0.2">
      <c r="A7" s="40" t="s">
        <v>7</v>
      </c>
      <c r="B7" s="41" t="s">
        <v>96</v>
      </c>
    </row>
    <row r="8" spans="1:2" s="99" customFormat="1" ht="15" customHeight="1" x14ac:dyDescent="0.2">
      <c r="A8" s="40" t="s">
        <v>8</v>
      </c>
      <c r="B8" s="41" t="s">
        <v>97</v>
      </c>
    </row>
    <row r="9" spans="1:2" s="99" customFormat="1" ht="15" customHeight="1" x14ac:dyDescent="0.2">
      <c r="A9" s="40" t="s">
        <v>9</v>
      </c>
      <c r="B9" s="41" t="s">
        <v>98</v>
      </c>
    </row>
    <row r="10" spans="1:2" s="99" customFormat="1" ht="15" customHeight="1" x14ac:dyDescent="0.2">
      <c r="A10" s="40" t="s">
        <v>10</v>
      </c>
      <c r="B10" s="41" t="s">
        <v>124</v>
      </c>
    </row>
    <row r="11" spans="1:2" s="99" customFormat="1" ht="15" customHeight="1" x14ac:dyDescent="0.2">
      <c r="A11" s="40" t="s">
        <v>111</v>
      </c>
      <c r="B11" s="41" t="s">
        <v>123</v>
      </c>
    </row>
    <row r="12" spans="1:2" ht="15" x14ac:dyDescent="0.25">
      <c r="A12" s="276" t="s">
        <v>11</v>
      </c>
    </row>
    <row r="13" spans="1:2" ht="15" customHeight="1" x14ac:dyDescent="0.2">
      <c r="A13" s="38" t="s">
        <v>12</v>
      </c>
    </row>
    <row r="14" spans="1:2" ht="15" customHeight="1" x14ac:dyDescent="0.2">
      <c r="A14" s="38"/>
    </row>
    <row r="15" spans="1:2" ht="15" customHeight="1" x14ac:dyDescent="0.2"/>
    <row r="16" spans="1:2" ht="15" customHeight="1" x14ac:dyDescent="0.2"/>
  </sheetData>
  <phoneticPr fontId="27" type="noConversion"/>
  <hyperlinks>
    <hyperlink ref="A5:A7" location="Ch3.1!A1" display="Table 3.1" xr:uid="{00000000-0004-0000-0000-000002000000}"/>
    <hyperlink ref="A5" location="'3.3'!A1" display="Table 3.3" xr:uid="{00000000-0004-0000-0000-000003000000}"/>
    <hyperlink ref="A6" location="'3.4'!A1" display="Table 3.4" xr:uid="{00000000-0004-0000-0000-000004000000}"/>
    <hyperlink ref="A7" location="'3.5'!A1" display="Table 3.5" xr:uid="{00000000-0004-0000-0000-000005000000}"/>
    <hyperlink ref="A8" location="'3.6'!A1" display="Table 3.6" xr:uid="{00000000-0004-0000-0000-000006000000}"/>
    <hyperlink ref="A10" location="'3.8'!A1" display="Table 3.8" xr:uid="{00000000-0004-0000-0000-000007000000}"/>
    <hyperlink ref="A9" location="'3.7'!A1" display="Table 3.7" xr:uid="{00000000-0004-0000-0000-000008000000}"/>
    <hyperlink ref="A4" location="'3.2'!A1" display="Table 3.2" xr:uid="{00000000-0004-0000-0000-000009000000}"/>
    <hyperlink ref="A3" location="'3.1'!A1" display="Table 3.1" xr:uid="{00000000-0004-0000-0000-00000A000000}"/>
    <hyperlink ref="A11" location="'3.9'!A1" display="Table 3.9" xr:uid="{F0B21F7F-E1BD-0E4A-8CEA-0AB2DF2B1EE3}"/>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O15"/>
  <sheetViews>
    <sheetView zoomScaleNormal="100" workbookViewId="0"/>
  </sheetViews>
  <sheetFormatPr defaultColWidth="10.85546875" defaultRowHeight="16.350000000000001" customHeight="1" x14ac:dyDescent="0.2"/>
  <cols>
    <col min="1" max="1" width="43.85546875" style="10" bestFit="1" customWidth="1"/>
    <col min="2" max="2" width="18.42578125" style="10" customWidth="1"/>
    <col min="3" max="12" width="11.140625" style="10" customWidth="1"/>
    <col min="13" max="13" width="11.140625" style="11" customWidth="1"/>
    <col min="14" max="16384" width="10.85546875" style="10"/>
  </cols>
  <sheetData>
    <row r="1" spans="1:15" s="76" customFormat="1" ht="16.350000000000001" customHeight="1" x14ac:dyDescent="0.2">
      <c r="A1" s="12" t="s">
        <v>107</v>
      </c>
      <c r="B1" s="12"/>
      <c r="M1" s="85"/>
    </row>
    <row r="2" spans="1:15" s="76" customFormat="1" ht="16.350000000000001" customHeight="1" x14ac:dyDescent="0.2">
      <c r="A2" s="87" t="s">
        <v>17</v>
      </c>
      <c r="B2" s="87"/>
      <c r="M2" s="85"/>
    </row>
    <row r="3" spans="1:15" s="76" customFormat="1" ht="16.350000000000001" customHeight="1" x14ac:dyDescent="0.2">
      <c r="A3" s="45" t="s">
        <v>31</v>
      </c>
      <c r="B3" s="87"/>
      <c r="M3" s="85"/>
    </row>
    <row r="4" spans="1:15" s="80" customFormat="1" ht="38.25" x14ac:dyDescent="0.25">
      <c r="A4" s="94" t="s">
        <v>79</v>
      </c>
      <c r="B4" s="94" t="s">
        <v>58</v>
      </c>
      <c r="C4" s="79" t="s">
        <v>62</v>
      </c>
      <c r="D4" s="79" t="s">
        <v>63</v>
      </c>
      <c r="E4" s="79" t="s">
        <v>64</v>
      </c>
      <c r="F4" s="79" t="s">
        <v>65</v>
      </c>
      <c r="G4" s="79" t="s">
        <v>66</v>
      </c>
      <c r="H4" s="79" t="s">
        <v>67</v>
      </c>
      <c r="I4" s="79" t="s">
        <v>68</v>
      </c>
      <c r="J4" s="173" t="s">
        <v>80</v>
      </c>
      <c r="K4" s="174" t="s">
        <v>73</v>
      </c>
      <c r="L4" s="173" t="s">
        <v>74</v>
      </c>
      <c r="M4" s="174" t="s">
        <v>30</v>
      </c>
      <c r="N4" s="174" t="s">
        <v>90</v>
      </c>
      <c r="O4" s="95"/>
    </row>
    <row r="5" spans="1:15" s="76" customFormat="1" ht="16.350000000000001" customHeight="1" x14ac:dyDescent="0.2">
      <c r="A5" s="96">
        <v>2025</v>
      </c>
      <c r="B5" s="96" t="s">
        <v>59</v>
      </c>
      <c r="C5" s="97">
        <v>2</v>
      </c>
      <c r="D5" s="97">
        <v>16</v>
      </c>
      <c r="E5" s="97">
        <v>74</v>
      </c>
      <c r="F5" s="97">
        <v>221</v>
      </c>
      <c r="G5" s="97">
        <v>384</v>
      </c>
      <c r="H5" s="97">
        <v>414</v>
      </c>
      <c r="I5" s="97">
        <v>400</v>
      </c>
      <c r="J5" s="175">
        <v>360</v>
      </c>
      <c r="K5" s="176">
        <f t="shared" ref="K5:K8" si="0">SUM(C5:G5)</f>
        <v>697</v>
      </c>
      <c r="L5" s="180">
        <f t="shared" ref="L5:L8" si="1">SUM(H5:J5)</f>
        <v>1174</v>
      </c>
      <c r="M5" s="181">
        <f>K5+L5</f>
        <v>1871</v>
      </c>
      <c r="N5" s="201">
        <f>CautionedSentenced_Age_Sex_2021_2022[[#This Row],[Total]]/SUM(M$5:M$6)</f>
        <v>0.14166729764518815</v>
      </c>
    </row>
    <row r="6" spans="1:15" s="76" customFormat="1" ht="16.350000000000001" customHeight="1" x14ac:dyDescent="0.2">
      <c r="A6" s="96">
        <v>2025</v>
      </c>
      <c r="B6" s="96" t="s">
        <v>60</v>
      </c>
      <c r="C6" s="97">
        <v>16</v>
      </c>
      <c r="D6" s="97">
        <v>79</v>
      </c>
      <c r="E6" s="97">
        <v>267</v>
      </c>
      <c r="F6" s="97">
        <v>684</v>
      </c>
      <c r="G6" s="97">
        <v>1408</v>
      </c>
      <c r="H6" s="97">
        <v>2338</v>
      </c>
      <c r="I6" s="97">
        <v>3001</v>
      </c>
      <c r="J6" s="175">
        <v>3543</v>
      </c>
      <c r="K6" s="176">
        <f t="shared" si="0"/>
        <v>2454</v>
      </c>
      <c r="L6" s="180">
        <f t="shared" si="1"/>
        <v>8882</v>
      </c>
      <c r="M6" s="181">
        <f>K6+L6</f>
        <v>11336</v>
      </c>
      <c r="N6" s="201">
        <f>CautionedSentenced_Age_Sex_2021_2022[[#This Row],[Total]]/SUM(M$5:M$6)</f>
        <v>0.85833270235481185</v>
      </c>
    </row>
    <row r="7" spans="1:15" s="76" customFormat="1" ht="16.350000000000001" customHeight="1" x14ac:dyDescent="0.2">
      <c r="A7" s="202">
        <v>2025</v>
      </c>
      <c r="B7" s="202" t="s">
        <v>28</v>
      </c>
      <c r="C7" s="203">
        <v>0</v>
      </c>
      <c r="D7" s="203">
        <v>0</v>
      </c>
      <c r="E7" s="203">
        <v>3</v>
      </c>
      <c r="F7" s="203">
        <v>7</v>
      </c>
      <c r="G7" s="203">
        <v>14</v>
      </c>
      <c r="H7" s="203">
        <v>16</v>
      </c>
      <c r="I7" s="203">
        <v>17</v>
      </c>
      <c r="J7" s="204">
        <v>25</v>
      </c>
      <c r="K7" s="205">
        <f t="shared" si="0"/>
        <v>24</v>
      </c>
      <c r="L7" s="206">
        <f t="shared" si="1"/>
        <v>58</v>
      </c>
      <c r="M7" s="207">
        <f>K7+L7</f>
        <v>82</v>
      </c>
      <c r="N7" s="208" t="s">
        <v>57</v>
      </c>
    </row>
    <row r="8" spans="1:15" s="76" customFormat="1" ht="16.350000000000001" customHeight="1" x14ac:dyDescent="0.2">
      <c r="A8" s="209">
        <v>2025</v>
      </c>
      <c r="B8" s="209" t="s">
        <v>30</v>
      </c>
      <c r="C8" s="210">
        <f t="shared" ref="C8:J8" si="2">SUM(C5:C7)</f>
        <v>18</v>
      </c>
      <c r="D8" s="210">
        <f t="shared" si="2"/>
        <v>95</v>
      </c>
      <c r="E8" s="210">
        <f t="shared" si="2"/>
        <v>344</v>
      </c>
      <c r="F8" s="210">
        <f t="shared" si="2"/>
        <v>912</v>
      </c>
      <c r="G8" s="210">
        <f t="shared" si="2"/>
        <v>1806</v>
      </c>
      <c r="H8" s="210">
        <f t="shared" si="2"/>
        <v>2768</v>
      </c>
      <c r="I8" s="210">
        <f t="shared" si="2"/>
        <v>3418</v>
      </c>
      <c r="J8" s="211">
        <f t="shared" si="2"/>
        <v>3928</v>
      </c>
      <c r="K8" s="212">
        <f t="shared" si="0"/>
        <v>3175</v>
      </c>
      <c r="L8" s="211">
        <f t="shared" si="1"/>
        <v>10114</v>
      </c>
      <c r="M8" s="212">
        <f>SUM(M5:M7)</f>
        <v>13289</v>
      </c>
      <c r="N8" s="213" t="s">
        <v>57</v>
      </c>
    </row>
    <row r="9" spans="1:15" ht="16.350000000000001" customHeight="1" x14ac:dyDescent="0.2">
      <c r="A9" s="96">
        <v>2024</v>
      </c>
      <c r="B9" s="96" t="s">
        <v>59</v>
      </c>
      <c r="C9" s="263">
        <v>1</v>
      </c>
      <c r="D9" s="263">
        <v>21</v>
      </c>
      <c r="E9" s="263">
        <v>97</v>
      </c>
      <c r="F9" s="263">
        <v>255</v>
      </c>
      <c r="G9" s="263">
        <v>389</v>
      </c>
      <c r="H9" s="263">
        <v>416</v>
      </c>
      <c r="I9" s="263">
        <v>390</v>
      </c>
      <c r="J9" s="264">
        <v>408</v>
      </c>
      <c r="K9" s="176">
        <v>763</v>
      </c>
      <c r="L9" s="180">
        <v>1214</v>
      </c>
      <c r="M9" s="265">
        <v>1977</v>
      </c>
      <c r="N9" s="266">
        <v>0.14732841493404875</v>
      </c>
    </row>
    <row r="10" spans="1:15" ht="16.350000000000001" customHeight="1" x14ac:dyDescent="0.2">
      <c r="A10" s="96">
        <v>2024</v>
      </c>
      <c r="B10" s="96" t="s">
        <v>60</v>
      </c>
      <c r="C10" s="263">
        <v>22</v>
      </c>
      <c r="D10" s="263">
        <v>81</v>
      </c>
      <c r="E10" s="263">
        <v>296</v>
      </c>
      <c r="F10" s="263">
        <v>745</v>
      </c>
      <c r="G10" s="263">
        <v>1440</v>
      </c>
      <c r="H10" s="263">
        <v>2272</v>
      </c>
      <c r="I10" s="263">
        <v>3048</v>
      </c>
      <c r="J10" s="264">
        <v>3538</v>
      </c>
      <c r="K10" s="176">
        <v>2584</v>
      </c>
      <c r="L10" s="180">
        <v>8858</v>
      </c>
      <c r="M10" s="265">
        <v>11442</v>
      </c>
      <c r="N10" s="266">
        <v>0.85267158506595131</v>
      </c>
    </row>
    <row r="11" spans="1:15" ht="16.350000000000001" customHeight="1" x14ac:dyDescent="0.2">
      <c r="A11" s="202">
        <v>2024</v>
      </c>
      <c r="B11" s="202" t="s">
        <v>28</v>
      </c>
      <c r="C11" s="267">
        <v>1</v>
      </c>
      <c r="D11" s="267">
        <v>0</v>
      </c>
      <c r="E11" s="267">
        <v>7</v>
      </c>
      <c r="F11" s="267">
        <v>17</v>
      </c>
      <c r="G11" s="267">
        <v>31</v>
      </c>
      <c r="H11" s="267">
        <v>51</v>
      </c>
      <c r="I11" s="267">
        <v>60</v>
      </c>
      <c r="J11" s="268">
        <v>100</v>
      </c>
      <c r="K11" s="205">
        <v>56</v>
      </c>
      <c r="L11" s="206">
        <v>211</v>
      </c>
      <c r="M11" s="269">
        <v>267</v>
      </c>
      <c r="N11" s="270" t="s">
        <v>57</v>
      </c>
    </row>
    <row r="12" spans="1:15" ht="16.350000000000001" customHeight="1" x14ac:dyDescent="0.2">
      <c r="A12" s="209">
        <v>2024</v>
      </c>
      <c r="B12" s="209" t="s">
        <v>30</v>
      </c>
      <c r="C12" s="271">
        <v>24</v>
      </c>
      <c r="D12" s="271">
        <v>102</v>
      </c>
      <c r="E12" s="271">
        <v>400</v>
      </c>
      <c r="F12" s="271">
        <v>1017</v>
      </c>
      <c r="G12" s="271">
        <v>1860</v>
      </c>
      <c r="H12" s="271">
        <v>2739</v>
      </c>
      <c r="I12" s="271">
        <v>3498</v>
      </c>
      <c r="J12" s="272">
        <v>4046</v>
      </c>
      <c r="K12" s="273">
        <v>3403</v>
      </c>
      <c r="L12" s="272">
        <v>10283</v>
      </c>
      <c r="M12" s="273">
        <v>13686</v>
      </c>
      <c r="N12" s="274" t="s">
        <v>57</v>
      </c>
    </row>
    <row r="13" spans="1:15" ht="15.75" customHeight="1" x14ac:dyDescent="0.2">
      <c r="A13" s="105" t="s">
        <v>108</v>
      </c>
      <c r="B13" s="96" t="s">
        <v>59</v>
      </c>
      <c r="C13" s="98">
        <f>(C5/C9)-1</f>
        <v>1</v>
      </c>
      <c r="D13" s="98">
        <f t="shared" ref="D13:M13" si="3">(D5/D9)-1</f>
        <v>-0.23809523809523814</v>
      </c>
      <c r="E13" s="98">
        <f t="shared" si="3"/>
        <v>-0.23711340206185572</v>
      </c>
      <c r="F13" s="98">
        <f t="shared" si="3"/>
        <v>-0.1333333333333333</v>
      </c>
      <c r="G13" s="98">
        <f t="shared" si="3"/>
        <v>-1.2853470437018011E-2</v>
      </c>
      <c r="H13" s="98">
        <f t="shared" si="3"/>
        <v>-4.8076923076922906E-3</v>
      </c>
      <c r="I13" s="98">
        <f t="shared" si="3"/>
        <v>2.564102564102555E-2</v>
      </c>
      <c r="J13" s="177">
        <f t="shared" si="3"/>
        <v>-0.11764705882352944</v>
      </c>
      <c r="K13" s="178">
        <f t="shared" si="3"/>
        <v>-8.6500655307994778E-2</v>
      </c>
      <c r="L13" s="177">
        <f t="shared" si="3"/>
        <v>-3.2948929159802298E-2</v>
      </c>
      <c r="M13" s="178">
        <f t="shared" si="3"/>
        <v>-5.3616590794132502E-2</v>
      </c>
      <c r="N13" s="178" t="s">
        <v>57</v>
      </c>
    </row>
    <row r="14" spans="1:15" ht="15.75" customHeight="1" x14ac:dyDescent="0.2">
      <c r="A14" s="202" t="s">
        <v>108</v>
      </c>
      <c r="B14" s="202" t="s">
        <v>60</v>
      </c>
      <c r="C14" s="214">
        <f t="shared" ref="C14:M14" si="4">(C6/C10)-1</f>
        <v>-0.27272727272727271</v>
      </c>
      <c r="D14" s="214">
        <f t="shared" si="4"/>
        <v>-2.4691358024691357E-2</v>
      </c>
      <c r="E14" s="214">
        <f t="shared" si="4"/>
        <v>-9.7972972972973027E-2</v>
      </c>
      <c r="F14" s="214">
        <f t="shared" si="4"/>
        <v>-8.1879194630872454E-2</v>
      </c>
      <c r="G14" s="214">
        <f t="shared" si="4"/>
        <v>-2.2222222222222254E-2</v>
      </c>
      <c r="H14" s="214">
        <f t="shared" si="4"/>
        <v>2.9049295774647987E-2</v>
      </c>
      <c r="I14" s="214">
        <f t="shared" si="4"/>
        <v>-1.5419947506561726E-2</v>
      </c>
      <c r="J14" s="215">
        <f t="shared" si="4"/>
        <v>1.4132278123233366E-3</v>
      </c>
      <c r="K14" s="216">
        <f t="shared" si="4"/>
        <v>-5.030959752321984E-2</v>
      </c>
      <c r="L14" s="215">
        <f t="shared" si="4"/>
        <v>2.7094152178821496E-3</v>
      </c>
      <c r="M14" s="216">
        <f t="shared" si="4"/>
        <v>-9.2641146652683304E-3</v>
      </c>
      <c r="N14" s="216" t="s">
        <v>57</v>
      </c>
    </row>
    <row r="15" spans="1:15" ht="15.75" customHeight="1" x14ac:dyDescent="0.2">
      <c r="A15" s="188" t="s">
        <v>108</v>
      </c>
      <c r="B15" s="188" t="s">
        <v>30</v>
      </c>
      <c r="C15" s="217">
        <f>(C8/C12)-1</f>
        <v>-0.25</v>
      </c>
      <c r="D15" s="217">
        <f t="shared" ref="D15:M15" si="5">(D8/D12)-1</f>
        <v>-6.8627450980392135E-2</v>
      </c>
      <c r="E15" s="217">
        <f t="shared" si="5"/>
        <v>-0.14000000000000001</v>
      </c>
      <c r="F15" s="217">
        <f t="shared" si="5"/>
        <v>-0.10324483775811211</v>
      </c>
      <c r="G15" s="217">
        <f t="shared" si="5"/>
        <v>-2.9032258064516148E-2</v>
      </c>
      <c r="H15" s="217">
        <f t="shared" si="5"/>
        <v>1.0587805768528691E-2</v>
      </c>
      <c r="I15" s="217">
        <f t="shared" si="5"/>
        <v>-2.2870211549456787E-2</v>
      </c>
      <c r="J15" s="218">
        <f t="shared" si="5"/>
        <v>-2.9164607019278255E-2</v>
      </c>
      <c r="K15" s="219">
        <f t="shared" si="5"/>
        <v>-6.6999706141639748E-2</v>
      </c>
      <c r="L15" s="218">
        <f t="shared" si="5"/>
        <v>-1.6434892541087209E-2</v>
      </c>
      <c r="M15" s="219">
        <f t="shared" si="5"/>
        <v>-2.9007745141020003E-2</v>
      </c>
      <c r="N15" s="219" t="s">
        <v>57</v>
      </c>
    </row>
  </sheetData>
  <phoneticPr fontId="27" type="noConversion"/>
  <pageMargins left="0.75" right="0.75" top="1" bottom="1" header="0.5" footer="0.5"/>
  <pageSetup paperSize="9" scale="94" orientation="landscape" r:id="rId1"/>
  <headerFooter alignWithMargins="0"/>
  <ignoredErrors>
    <ignoredError sqref="K5:L8" formulaRange="1"/>
  </ignoredErrors>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046F56-77DC-5941-B3EB-B5174AF43658}">
  <dimension ref="A1:S38"/>
  <sheetViews>
    <sheetView tabSelected="1" workbookViewId="0"/>
  </sheetViews>
  <sheetFormatPr defaultColWidth="10.85546875" defaultRowHeight="15" customHeight="1" x14ac:dyDescent="0.25"/>
  <cols>
    <col min="1" max="1" width="18.42578125" style="246" customWidth="1"/>
    <col min="2" max="2" width="18.85546875" style="246" bestFit="1" customWidth="1"/>
    <col min="3" max="15" width="8.85546875" style="246" customWidth="1"/>
    <col min="16" max="16" width="10.85546875" style="246"/>
    <col min="17" max="24" width="7.140625" style="246" customWidth="1"/>
    <col min="25" max="16384" width="10.85546875" style="246"/>
  </cols>
  <sheetData>
    <row r="1" spans="1:19" ht="15" customHeight="1" x14ac:dyDescent="0.25">
      <c r="A1" s="245" t="s">
        <v>129</v>
      </c>
      <c r="B1" s="245"/>
      <c r="C1" s="245"/>
      <c r="D1" s="245"/>
      <c r="E1" s="245"/>
      <c r="F1" s="245"/>
      <c r="G1" s="245"/>
      <c r="H1" s="245"/>
      <c r="I1" s="245"/>
      <c r="J1" s="245"/>
      <c r="K1" s="245"/>
      <c r="L1" s="245"/>
      <c r="M1" s="245"/>
    </row>
    <row r="2" spans="1:19" ht="15" customHeight="1" x14ac:dyDescent="0.25">
      <c r="A2" s="60" t="s">
        <v>61</v>
      </c>
      <c r="B2" s="60"/>
      <c r="C2" s="60"/>
      <c r="D2" s="60"/>
      <c r="E2" s="60"/>
      <c r="F2" s="60"/>
      <c r="G2" s="60"/>
      <c r="H2" s="60"/>
      <c r="I2" s="60"/>
      <c r="J2" s="60"/>
      <c r="K2" s="60"/>
      <c r="L2" s="60"/>
      <c r="M2" s="60"/>
    </row>
    <row r="3" spans="1:19" ht="15" customHeight="1" x14ac:dyDescent="0.25">
      <c r="A3" s="60" t="s">
        <v>18</v>
      </c>
      <c r="B3" s="60"/>
      <c r="C3" s="60"/>
      <c r="D3" s="60"/>
      <c r="E3" s="60"/>
      <c r="F3" s="60"/>
      <c r="G3" s="60"/>
      <c r="H3" s="60"/>
      <c r="I3" s="60"/>
      <c r="J3" s="60"/>
      <c r="K3" s="60"/>
      <c r="L3" s="60"/>
      <c r="M3" s="60"/>
      <c r="N3" s="61"/>
      <c r="O3" s="61"/>
    </row>
    <row r="4" spans="1:19" ht="77.099999999999994" customHeight="1" x14ac:dyDescent="0.25">
      <c r="A4" s="282" t="s">
        <v>19</v>
      </c>
      <c r="B4" s="282" t="s">
        <v>128</v>
      </c>
      <c r="C4" s="237">
        <v>2015</v>
      </c>
      <c r="D4" s="237">
        <v>2016</v>
      </c>
      <c r="E4" s="237">
        <v>2017</v>
      </c>
      <c r="F4" s="237">
        <v>2018</v>
      </c>
      <c r="G4" s="237">
        <v>2019</v>
      </c>
      <c r="H4" s="237">
        <v>2020</v>
      </c>
      <c r="I4" s="237">
        <v>2021</v>
      </c>
      <c r="J4" s="237">
        <v>2022</v>
      </c>
      <c r="K4" s="237">
        <v>2023</v>
      </c>
      <c r="L4" s="237">
        <v>2024</v>
      </c>
      <c r="M4" s="237">
        <v>2025</v>
      </c>
      <c r="N4" s="101" t="s">
        <v>100</v>
      </c>
      <c r="O4" s="101" t="s">
        <v>101</v>
      </c>
    </row>
    <row r="5" spans="1:19" ht="15" customHeight="1" x14ac:dyDescent="0.25">
      <c r="A5" s="65" t="s">
        <v>21</v>
      </c>
      <c r="B5" s="256" t="s">
        <v>112</v>
      </c>
      <c r="C5" s="20">
        <v>1928</v>
      </c>
      <c r="D5" s="20">
        <v>1655</v>
      </c>
      <c r="E5" s="20">
        <v>1454</v>
      </c>
      <c r="F5" s="63">
        <v>1266</v>
      </c>
      <c r="G5" s="63">
        <v>1154</v>
      </c>
      <c r="H5" s="63">
        <v>1080</v>
      </c>
      <c r="I5" s="63">
        <v>876</v>
      </c>
      <c r="J5" s="63">
        <v>667</v>
      </c>
      <c r="K5" s="63">
        <v>667</v>
      </c>
      <c r="L5" s="63">
        <v>778</v>
      </c>
      <c r="M5" s="63">
        <v>628</v>
      </c>
      <c r="N5" s="111">
        <f>M5/C5-1</f>
        <v>-0.67427385892116187</v>
      </c>
      <c r="O5" s="111">
        <f>M5/L5-1</f>
        <v>-0.19280205655526994</v>
      </c>
      <c r="Q5" s="247"/>
      <c r="R5" s="247"/>
      <c r="S5" s="248"/>
    </row>
    <row r="6" spans="1:19" ht="15" customHeight="1" x14ac:dyDescent="0.25">
      <c r="A6" s="62" t="s">
        <v>21</v>
      </c>
      <c r="B6" s="256" t="s">
        <v>113</v>
      </c>
      <c r="C6" s="22">
        <v>3001</v>
      </c>
      <c r="D6" s="22">
        <v>2352</v>
      </c>
      <c r="E6" s="22">
        <v>1888</v>
      </c>
      <c r="F6" s="182">
        <v>2164</v>
      </c>
      <c r="G6" s="182">
        <v>1924</v>
      </c>
      <c r="H6" s="182">
        <v>1677</v>
      </c>
      <c r="I6" s="182">
        <v>1246</v>
      </c>
      <c r="J6" s="182">
        <v>1314</v>
      </c>
      <c r="K6" s="182">
        <v>1181</v>
      </c>
      <c r="L6" s="182">
        <v>1053</v>
      </c>
      <c r="M6" s="182">
        <v>890</v>
      </c>
      <c r="N6" s="183">
        <f t="shared" ref="N6:N12" si="0">M6/C6-1</f>
        <v>-0.70343218927024331</v>
      </c>
      <c r="O6" s="183">
        <f t="shared" ref="O6:O12" si="1">M6/L6-1</f>
        <v>-0.15479582146248816</v>
      </c>
      <c r="Q6" s="247"/>
      <c r="R6" s="247"/>
      <c r="S6" s="248"/>
    </row>
    <row r="7" spans="1:19" ht="15" customHeight="1" x14ac:dyDescent="0.25">
      <c r="A7" s="62" t="s">
        <v>21</v>
      </c>
      <c r="B7" s="256" t="s">
        <v>114</v>
      </c>
      <c r="C7" s="22">
        <v>3805</v>
      </c>
      <c r="D7" s="22">
        <v>2840</v>
      </c>
      <c r="E7" s="22">
        <v>2716</v>
      </c>
      <c r="F7" s="182">
        <v>2681</v>
      </c>
      <c r="G7" s="182">
        <v>2056</v>
      </c>
      <c r="H7" s="182">
        <v>2001</v>
      </c>
      <c r="I7" s="182">
        <v>1724</v>
      </c>
      <c r="J7" s="182">
        <v>1440</v>
      </c>
      <c r="K7" s="182">
        <v>1418</v>
      </c>
      <c r="L7" s="182">
        <v>1467</v>
      </c>
      <c r="M7" s="182">
        <v>1233</v>
      </c>
      <c r="N7" s="183">
        <f t="shared" si="0"/>
        <v>-0.67595269382391587</v>
      </c>
      <c r="O7" s="183">
        <f t="shared" si="1"/>
        <v>-0.1595092024539877</v>
      </c>
      <c r="Q7" s="247"/>
      <c r="R7" s="247"/>
      <c r="S7" s="248"/>
    </row>
    <row r="8" spans="1:19" ht="15" customHeight="1" x14ac:dyDescent="0.25">
      <c r="A8" s="62" t="s">
        <v>21</v>
      </c>
      <c r="B8" s="256" t="s">
        <v>115</v>
      </c>
      <c r="C8" s="22">
        <v>5892</v>
      </c>
      <c r="D8" s="22">
        <v>5711</v>
      </c>
      <c r="E8" s="22">
        <v>5359</v>
      </c>
      <c r="F8" s="182">
        <v>5396</v>
      </c>
      <c r="G8" s="182">
        <v>4227</v>
      </c>
      <c r="H8" s="182">
        <v>3902</v>
      </c>
      <c r="I8" s="182">
        <v>3139</v>
      </c>
      <c r="J8" s="182">
        <v>2711</v>
      </c>
      <c r="K8" s="182">
        <v>2340</v>
      </c>
      <c r="L8" s="182">
        <v>2142</v>
      </c>
      <c r="M8" s="182">
        <v>2423</v>
      </c>
      <c r="N8" s="183">
        <f t="shared" si="0"/>
        <v>-0.58876442634080106</v>
      </c>
      <c r="O8" s="183">
        <f t="shared" si="1"/>
        <v>0.13118580765639587</v>
      </c>
      <c r="Q8" s="247"/>
      <c r="R8" s="247"/>
      <c r="S8" s="248"/>
    </row>
    <row r="9" spans="1:19" ht="15" customHeight="1" x14ac:dyDescent="0.25">
      <c r="A9" s="62" t="s">
        <v>21</v>
      </c>
      <c r="B9" s="236" t="s">
        <v>116</v>
      </c>
      <c r="C9" s="102">
        <v>2367</v>
      </c>
      <c r="D9" s="102">
        <v>1969</v>
      </c>
      <c r="E9" s="102">
        <v>1783</v>
      </c>
      <c r="F9" s="64">
        <v>1762</v>
      </c>
      <c r="G9" s="64">
        <v>1598</v>
      </c>
      <c r="H9" s="182">
        <v>1263</v>
      </c>
      <c r="I9" s="182">
        <v>730</v>
      </c>
      <c r="J9" s="182">
        <v>639</v>
      </c>
      <c r="K9" s="182">
        <v>601</v>
      </c>
      <c r="L9" s="182">
        <v>649</v>
      </c>
      <c r="M9" s="182">
        <v>710</v>
      </c>
      <c r="N9" s="183">
        <f t="shared" si="0"/>
        <v>-0.70004224757076461</v>
      </c>
      <c r="O9" s="183">
        <f t="shared" si="1"/>
        <v>9.3990755007704152E-2</v>
      </c>
      <c r="Q9" s="247"/>
      <c r="R9" s="247"/>
      <c r="S9" s="248"/>
    </row>
    <row r="10" spans="1:19" ht="15" customHeight="1" x14ac:dyDescent="0.25">
      <c r="A10" s="62" t="s">
        <v>21</v>
      </c>
      <c r="B10" s="256" t="s">
        <v>117</v>
      </c>
      <c r="C10" s="22">
        <v>4912</v>
      </c>
      <c r="D10" s="22">
        <v>4206</v>
      </c>
      <c r="E10" s="22">
        <v>3874</v>
      </c>
      <c r="F10" s="182">
        <v>3297</v>
      </c>
      <c r="G10" s="182">
        <v>2937</v>
      </c>
      <c r="H10" s="182">
        <v>2375</v>
      </c>
      <c r="I10" s="182">
        <v>1735</v>
      </c>
      <c r="J10" s="182">
        <v>1599</v>
      </c>
      <c r="K10" s="182">
        <v>1692</v>
      </c>
      <c r="L10" s="182">
        <v>1863</v>
      </c>
      <c r="M10" s="182">
        <v>1772</v>
      </c>
      <c r="N10" s="183">
        <f t="shared" si="0"/>
        <v>-0.63925081433224751</v>
      </c>
      <c r="O10" s="183">
        <f t="shared" si="1"/>
        <v>-4.8845947396672029E-2</v>
      </c>
      <c r="Q10" s="247"/>
      <c r="R10" s="247"/>
      <c r="S10" s="248"/>
    </row>
    <row r="11" spans="1:19" ht="15" customHeight="1" x14ac:dyDescent="0.25">
      <c r="A11" s="62" t="s">
        <v>21</v>
      </c>
      <c r="B11" s="256" t="s">
        <v>118</v>
      </c>
      <c r="C11" s="22">
        <v>5052</v>
      </c>
      <c r="D11" s="22">
        <v>4147</v>
      </c>
      <c r="E11" s="22">
        <v>2990</v>
      </c>
      <c r="F11" s="182">
        <v>3323</v>
      </c>
      <c r="G11" s="182">
        <v>2582</v>
      </c>
      <c r="H11" s="182">
        <v>2669</v>
      </c>
      <c r="I11" s="182">
        <v>2426</v>
      </c>
      <c r="J11" s="182">
        <v>1956</v>
      </c>
      <c r="K11" s="182">
        <v>2081</v>
      </c>
      <c r="L11" s="182">
        <v>1998</v>
      </c>
      <c r="M11" s="182">
        <v>1858</v>
      </c>
      <c r="N11" s="183">
        <f t="shared" si="0"/>
        <v>-0.63222486144101353</v>
      </c>
      <c r="O11" s="183">
        <f t="shared" si="1"/>
        <v>-7.0070070070070045E-2</v>
      </c>
      <c r="Q11" s="247"/>
      <c r="R11" s="247"/>
      <c r="S11" s="248"/>
    </row>
    <row r="12" spans="1:19" ht="15" customHeight="1" x14ac:dyDescent="0.25">
      <c r="A12" s="62" t="s">
        <v>21</v>
      </c>
      <c r="B12" s="256" t="s">
        <v>119</v>
      </c>
      <c r="C12" s="102">
        <v>3232</v>
      </c>
      <c r="D12" s="102">
        <v>2858</v>
      </c>
      <c r="E12" s="102">
        <v>2229</v>
      </c>
      <c r="F12" s="64">
        <v>2438</v>
      </c>
      <c r="G12" s="64">
        <v>1917</v>
      </c>
      <c r="H12" s="182">
        <v>1714</v>
      </c>
      <c r="I12" s="182">
        <v>1434</v>
      </c>
      <c r="J12" s="182">
        <v>1054</v>
      </c>
      <c r="K12" s="182">
        <v>968</v>
      </c>
      <c r="L12" s="182">
        <v>1103</v>
      </c>
      <c r="M12" s="182">
        <v>980</v>
      </c>
      <c r="N12" s="183">
        <f t="shared" si="0"/>
        <v>-0.69678217821782185</v>
      </c>
      <c r="O12" s="183">
        <f t="shared" si="1"/>
        <v>-0.11151405258386216</v>
      </c>
      <c r="Q12" s="247"/>
      <c r="R12" s="247"/>
      <c r="S12" s="248"/>
    </row>
    <row r="13" spans="1:19" ht="15" customHeight="1" x14ac:dyDescent="0.25">
      <c r="A13" s="62" t="s">
        <v>21</v>
      </c>
      <c r="B13" s="256" t="s">
        <v>120</v>
      </c>
      <c r="C13" s="22">
        <v>3832</v>
      </c>
      <c r="D13" s="22">
        <v>3786</v>
      </c>
      <c r="E13" s="22">
        <v>3126</v>
      </c>
      <c r="F13" s="182">
        <v>2774</v>
      </c>
      <c r="G13" s="182">
        <v>2639</v>
      </c>
      <c r="H13" s="182">
        <v>2220</v>
      </c>
      <c r="I13" s="182">
        <v>1765</v>
      </c>
      <c r="J13" s="182">
        <v>1277</v>
      </c>
      <c r="K13" s="182">
        <v>1339</v>
      </c>
      <c r="L13" s="182">
        <v>1164</v>
      </c>
      <c r="M13" s="182">
        <v>1309</v>
      </c>
      <c r="N13" s="183">
        <f t="shared" ref="N13:N15" si="2">M13/C13-1</f>
        <v>-0.65840292275574108</v>
      </c>
      <c r="O13" s="183">
        <f t="shared" ref="O13:O15" si="3">M13/L13-1</f>
        <v>0.12457044673539519</v>
      </c>
      <c r="Q13" s="247"/>
      <c r="R13" s="247"/>
      <c r="S13" s="248"/>
    </row>
    <row r="14" spans="1:19" ht="15" customHeight="1" x14ac:dyDescent="0.25">
      <c r="A14" s="222" t="s">
        <v>21</v>
      </c>
      <c r="B14" s="258" t="s">
        <v>121</v>
      </c>
      <c r="C14" s="115">
        <v>3925</v>
      </c>
      <c r="D14" s="115">
        <v>3324</v>
      </c>
      <c r="E14" s="115">
        <v>2933</v>
      </c>
      <c r="F14" s="259">
        <v>2961</v>
      </c>
      <c r="G14" s="259">
        <v>2321</v>
      </c>
      <c r="H14" s="259">
        <v>2104</v>
      </c>
      <c r="I14" s="259">
        <v>1699</v>
      </c>
      <c r="J14" s="259">
        <v>1620</v>
      </c>
      <c r="K14" s="259">
        <v>1456</v>
      </c>
      <c r="L14" s="259">
        <v>1469</v>
      </c>
      <c r="M14" s="259">
        <v>1486</v>
      </c>
      <c r="N14" s="224">
        <f t="shared" si="2"/>
        <v>-0.62140127388535027</v>
      </c>
      <c r="O14" s="224">
        <f t="shared" si="3"/>
        <v>1.1572498298161982E-2</v>
      </c>
      <c r="Q14" s="247"/>
      <c r="R14" s="247"/>
      <c r="S14" s="248"/>
    </row>
    <row r="15" spans="1:19" ht="15" customHeight="1" x14ac:dyDescent="0.25">
      <c r="A15" s="262" t="s">
        <v>21</v>
      </c>
      <c r="B15" s="257" t="s">
        <v>122</v>
      </c>
      <c r="C15" s="238">
        <v>37946</v>
      </c>
      <c r="D15" s="238">
        <v>32848</v>
      </c>
      <c r="E15" s="238">
        <v>28352</v>
      </c>
      <c r="F15" s="239">
        <v>28062</v>
      </c>
      <c r="G15" s="239">
        <v>23355</v>
      </c>
      <c r="H15" s="239">
        <v>21005</v>
      </c>
      <c r="I15" s="239">
        <v>16774</v>
      </c>
      <c r="J15" s="239">
        <v>14277</v>
      </c>
      <c r="K15" s="239">
        <v>13743</v>
      </c>
      <c r="L15" s="239">
        <v>13686</v>
      </c>
      <c r="M15" s="239">
        <v>13289</v>
      </c>
      <c r="N15" s="240">
        <f t="shared" si="2"/>
        <v>-0.64979180941337689</v>
      </c>
      <c r="O15" s="240">
        <f t="shared" si="3"/>
        <v>-2.9007745141020003E-2</v>
      </c>
      <c r="Q15" s="247"/>
      <c r="R15" s="247"/>
      <c r="S15" s="248"/>
    </row>
    <row r="16" spans="1:19" ht="15" customHeight="1" x14ac:dyDescent="0.25">
      <c r="A16" s="62" t="s">
        <v>72</v>
      </c>
      <c r="B16" s="256" t="s">
        <v>112</v>
      </c>
      <c r="C16" s="66">
        <f>C5/C$15</f>
        <v>5.0809044431560639E-2</v>
      </c>
      <c r="D16" s="66">
        <f t="shared" ref="D16:M16" si="4">D5/D$15</f>
        <v>5.038358499756454E-2</v>
      </c>
      <c r="E16" s="66">
        <f t="shared" si="4"/>
        <v>5.1283860045146727E-2</v>
      </c>
      <c r="F16" s="66">
        <f t="shared" si="4"/>
        <v>4.5114389565961088E-2</v>
      </c>
      <c r="G16" s="66">
        <f t="shared" si="4"/>
        <v>4.9411260971954613E-2</v>
      </c>
      <c r="H16" s="66">
        <f t="shared" si="4"/>
        <v>5.1416329445370147E-2</v>
      </c>
      <c r="I16" s="66">
        <f t="shared" si="4"/>
        <v>5.2223679503994279E-2</v>
      </c>
      <c r="J16" s="66">
        <f t="shared" si="4"/>
        <v>4.6718498283953212E-2</v>
      </c>
      <c r="K16" s="66">
        <f t="shared" si="4"/>
        <v>4.8533799024958163E-2</v>
      </c>
      <c r="L16" s="66">
        <f t="shared" si="4"/>
        <v>5.6846412392225633E-2</v>
      </c>
      <c r="M16" s="66">
        <f t="shared" si="4"/>
        <v>4.7257129957107381E-2</v>
      </c>
      <c r="N16" s="67">
        <f>(M16-C16)*100</f>
        <v>-0.35519144744532577</v>
      </c>
      <c r="O16" s="67">
        <f>(M16-L16)*100</f>
        <v>-0.95892824351182515</v>
      </c>
    </row>
    <row r="17" spans="1:15" ht="15" customHeight="1" x14ac:dyDescent="0.25">
      <c r="A17" s="62" t="s">
        <v>72</v>
      </c>
      <c r="B17" s="256" t="s">
        <v>113</v>
      </c>
      <c r="C17" s="66">
        <f t="shared" ref="C17:M17" si="5">C6/C$15</f>
        <v>7.9086069677963416E-2</v>
      </c>
      <c r="D17" s="66">
        <f t="shared" si="5"/>
        <v>7.160253287871407E-2</v>
      </c>
      <c r="E17" s="66">
        <f t="shared" si="5"/>
        <v>6.6591422121896157E-2</v>
      </c>
      <c r="F17" s="66">
        <f t="shared" si="5"/>
        <v>7.7114959732021954E-2</v>
      </c>
      <c r="G17" s="66">
        <f t="shared" si="5"/>
        <v>8.2380646542496258E-2</v>
      </c>
      <c r="H17" s="66">
        <f t="shared" si="5"/>
        <v>7.9838133777671988E-2</v>
      </c>
      <c r="I17" s="66">
        <f t="shared" si="5"/>
        <v>7.4281626326457614E-2</v>
      </c>
      <c r="J17" s="66">
        <f t="shared" si="5"/>
        <v>9.203614204664845E-2</v>
      </c>
      <c r="K17" s="66">
        <f t="shared" si="5"/>
        <v>8.5934657643891438E-2</v>
      </c>
      <c r="L17" s="66">
        <f t="shared" si="5"/>
        <v>7.6939938623410781E-2</v>
      </c>
      <c r="M17" s="66">
        <f t="shared" si="5"/>
        <v>6.6972684174881475E-2</v>
      </c>
      <c r="N17" s="67">
        <f t="shared" ref="N17:N25" si="6">(M17-C17)*100</f>
        <v>-1.2113385503081942</v>
      </c>
      <c r="O17" s="67">
        <f t="shared" ref="O17:O25" si="7">(M17-L17)*100</f>
        <v>-0.99672544485293058</v>
      </c>
    </row>
    <row r="18" spans="1:15" ht="15" customHeight="1" x14ac:dyDescent="0.25">
      <c r="A18" s="62" t="s">
        <v>72</v>
      </c>
      <c r="B18" s="256" t="s">
        <v>114</v>
      </c>
      <c r="C18" s="66">
        <f t="shared" ref="C18:M18" si="8">C7/C$15</f>
        <v>0.10027407368365572</v>
      </c>
      <c r="D18" s="66">
        <f t="shared" si="8"/>
        <v>8.6458840720896254E-2</v>
      </c>
      <c r="E18" s="66">
        <f t="shared" si="8"/>
        <v>9.5795711060948086E-2</v>
      </c>
      <c r="F18" s="66">
        <f t="shared" si="8"/>
        <v>9.5538450573729602E-2</v>
      </c>
      <c r="G18" s="66">
        <f t="shared" si="8"/>
        <v>8.8032541211731957E-2</v>
      </c>
      <c r="H18" s="66">
        <f t="shared" si="8"/>
        <v>9.5263032611283022E-2</v>
      </c>
      <c r="I18" s="66">
        <f t="shared" si="8"/>
        <v>0.10277810897818052</v>
      </c>
      <c r="J18" s="66">
        <f t="shared" si="8"/>
        <v>0.10086152553057365</v>
      </c>
      <c r="K18" s="66">
        <f t="shared" si="8"/>
        <v>0.10317980062577312</v>
      </c>
      <c r="L18" s="66">
        <f t="shared" si="8"/>
        <v>0.10718982902235862</v>
      </c>
      <c r="M18" s="66">
        <f t="shared" si="8"/>
        <v>9.2783505154639179E-2</v>
      </c>
      <c r="N18" s="67">
        <f t="shared" si="6"/>
        <v>-0.74905685290165414</v>
      </c>
      <c r="O18" s="67">
        <f t="shared" si="7"/>
        <v>-1.4406323867719437</v>
      </c>
    </row>
    <row r="19" spans="1:15" ht="15" customHeight="1" x14ac:dyDescent="0.25">
      <c r="A19" s="62" t="s">
        <v>72</v>
      </c>
      <c r="B19" s="256" t="s">
        <v>115</v>
      </c>
      <c r="C19" s="66">
        <f t="shared" ref="C19:M19" si="9">C8/C$15</f>
        <v>0.15527328308649133</v>
      </c>
      <c r="D19" s="66">
        <f t="shared" si="9"/>
        <v>0.17386142230881638</v>
      </c>
      <c r="E19" s="66">
        <f t="shared" si="9"/>
        <v>0.18901664785553046</v>
      </c>
      <c r="F19" s="66">
        <f t="shared" si="9"/>
        <v>0.19228850402679781</v>
      </c>
      <c r="G19" s="66">
        <f t="shared" si="9"/>
        <v>0.18098908156711624</v>
      </c>
      <c r="H19" s="66">
        <f t="shared" si="9"/>
        <v>0.18576529397762437</v>
      </c>
      <c r="I19" s="66">
        <f t="shared" si="9"/>
        <v>0.1871348515559795</v>
      </c>
      <c r="J19" s="66">
        <f t="shared" si="9"/>
        <v>0.18988583035651749</v>
      </c>
      <c r="K19" s="66">
        <f t="shared" si="9"/>
        <v>0.17026850032743943</v>
      </c>
      <c r="L19" s="66">
        <f t="shared" si="9"/>
        <v>0.15651030249890399</v>
      </c>
      <c r="M19" s="66">
        <f t="shared" si="9"/>
        <v>0.18233125141094139</v>
      </c>
      <c r="N19" s="67">
        <f t="shared" si="6"/>
        <v>2.7057968324450066</v>
      </c>
      <c r="O19" s="67">
        <f t="shared" si="7"/>
        <v>2.5820948912037398</v>
      </c>
    </row>
    <row r="20" spans="1:15" ht="15" customHeight="1" x14ac:dyDescent="0.25">
      <c r="A20" s="62" t="s">
        <v>72</v>
      </c>
      <c r="B20" s="236" t="s">
        <v>116</v>
      </c>
      <c r="C20" s="66">
        <f t="shared" ref="C20:M20" si="10">C9/C$15</f>
        <v>6.2378116270489642E-2</v>
      </c>
      <c r="D20" s="66">
        <f t="shared" si="10"/>
        <v>5.9942766682903069E-2</v>
      </c>
      <c r="E20" s="66">
        <f t="shared" si="10"/>
        <v>6.2887979683972917E-2</v>
      </c>
      <c r="F20" s="66">
        <f t="shared" si="10"/>
        <v>6.2789537452783123E-2</v>
      </c>
      <c r="G20" s="66">
        <f t="shared" si="10"/>
        <v>6.8422179404838371E-2</v>
      </c>
      <c r="H20" s="66">
        <f t="shared" si="10"/>
        <v>6.0128540823613429E-2</v>
      </c>
      <c r="I20" s="66">
        <f t="shared" si="10"/>
        <v>4.3519732919995231E-2</v>
      </c>
      <c r="J20" s="66">
        <f t="shared" si="10"/>
        <v>4.4757301954192058E-2</v>
      </c>
      <c r="K20" s="66">
        <f t="shared" si="10"/>
        <v>4.3731354143927821E-2</v>
      </c>
      <c r="L20" s="66">
        <f t="shared" si="10"/>
        <v>4.7420721905596958E-2</v>
      </c>
      <c r="M20" s="66">
        <f t="shared" si="10"/>
        <v>5.3427646926029047E-2</v>
      </c>
      <c r="N20" s="67">
        <f t="shared" si="6"/>
        <v>-0.89504693444605943</v>
      </c>
      <c r="O20" s="67">
        <f t="shared" si="7"/>
        <v>0.60069250204320901</v>
      </c>
    </row>
    <row r="21" spans="1:15" ht="15" customHeight="1" x14ac:dyDescent="0.25">
      <c r="A21" s="62" t="s">
        <v>72</v>
      </c>
      <c r="B21" s="256" t="s">
        <v>117</v>
      </c>
      <c r="C21" s="66">
        <f t="shared" ref="C21:M21" si="11">C10/C$15</f>
        <v>0.12944710904970222</v>
      </c>
      <c r="D21" s="66">
        <f t="shared" si="11"/>
        <v>0.12804432537749635</v>
      </c>
      <c r="E21" s="66">
        <f t="shared" si="11"/>
        <v>0.13663939051918736</v>
      </c>
      <c r="F21" s="66">
        <f t="shared" si="11"/>
        <v>0.11748984391704084</v>
      </c>
      <c r="G21" s="66">
        <f t="shared" si="11"/>
        <v>0.12575465639049455</v>
      </c>
      <c r="H21" s="66">
        <f t="shared" si="11"/>
        <v>0.11306831706736491</v>
      </c>
      <c r="I21" s="66">
        <f t="shared" si="11"/>
        <v>0.1034338857756051</v>
      </c>
      <c r="J21" s="66">
        <f t="shared" si="11"/>
        <v>0.11199831897457449</v>
      </c>
      <c r="K21" s="66">
        <f t="shared" si="11"/>
        <v>0.12311722331368696</v>
      </c>
      <c r="L21" s="66">
        <f t="shared" si="11"/>
        <v>0.13612450679526522</v>
      </c>
      <c r="M21" s="66">
        <f t="shared" si="11"/>
        <v>0.13334336669425842</v>
      </c>
      <c r="N21" s="67">
        <f t="shared" si="6"/>
        <v>0.38962576445562003</v>
      </c>
      <c r="O21" s="67">
        <f t="shared" si="7"/>
        <v>-0.27811401010068015</v>
      </c>
    </row>
    <row r="22" spans="1:15" ht="15" customHeight="1" x14ac:dyDescent="0.25">
      <c r="A22" s="62" t="s">
        <v>72</v>
      </c>
      <c r="B22" s="256" t="s">
        <v>118</v>
      </c>
      <c r="C22" s="66">
        <f t="shared" ref="C22:M22" si="12">C11/C$15</f>
        <v>0.13313656248352923</v>
      </c>
      <c r="D22" s="66">
        <f t="shared" si="12"/>
        <v>0.12624817340477351</v>
      </c>
      <c r="E22" s="66">
        <f t="shared" si="12"/>
        <v>0.10545993227990971</v>
      </c>
      <c r="F22" s="66">
        <f t="shared" si="12"/>
        <v>0.11841636376594683</v>
      </c>
      <c r="G22" s="66">
        <f t="shared" si="12"/>
        <v>0.11055448512095911</v>
      </c>
      <c r="H22" s="66">
        <f t="shared" si="12"/>
        <v>0.12706498452749346</v>
      </c>
      <c r="I22" s="66">
        <f t="shared" si="12"/>
        <v>0.14462859186836771</v>
      </c>
      <c r="J22" s="66">
        <f t="shared" si="12"/>
        <v>0.1370035721790292</v>
      </c>
      <c r="K22" s="66">
        <f t="shared" si="12"/>
        <v>0.1514225423852143</v>
      </c>
      <c r="L22" s="66">
        <f t="shared" si="12"/>
        <v>0.1459886014905743</v>
      </c>
      <c r="M22" s="66">
        <f t="shared" si="12"/>
        <v>0.13981488449093235</v>
      </c>
      <c r="N22" s="67">
        <f t="shared" si="6"/>
        <v>0.66783220074031202</v>
      </c>
      <c r="O22" s="67">
        <f t="shared" si="7"/>
        <v>-0.61737169996419483</v>
      </c>
    </row>
    <row r="23" spans="1:15" ht="15" customHeight="1" x14ac:dyDescent="0.25">
      <c r="A23" s="62" t="s">
        <v>72</v>
      </c>
      <c r="B23" s="256" t="s">
        <v>119</v>
      </c>
      <c r="C23" s="66">
        <f t="shared" ref="C23:M23" si="13">C12/C$15</f>
        <v>8.5173667843778E-2</v>
      </c>
      <c r="D23" s="66">
        <f t="shared" si="13"/>
        <v>8.7006819288845585E-2</v>
      </c>
      <c r="E23" s="66">
        <f t="shared" si="13"/>
        <v>7.8618792325056433E-2</v>
      </c>
      <c r="F23" s="66">
        <f t="shared" si="13"/>
        <v>8.6879053524338959E-2</v>
      </c>
      <c r="G23" s="66">
        <f t="shared" si="13"/>
        <v>8.208092485549133E-2</v>
      </c>
      <c r="H23" s="66">
        <f t="shared" si="13"/>
        <v>8.1599619138300411E-2</v>
      </c>
      <c r="I23" s="66">
        <f t="shared" si="13"/>
        <v>8.5489447955168718E-2</v>
      </c>
      <c r="J23" s="66">
        <f t="shared" si="13"/>
        <v>7.3825033270294882E-2</v>
      </c>
      <c r="K23" s="66">
        <f t="shared" si="13"/>
        <v>7.04358582551117E-2</v>
      </c>
      <c r="L23" s="66">
        <f t="shared" si="13"/>
        <v>8.059330702908081E-2</v>
      </c>
      <c r="M23" s="66">
        <f t="shared" si="13"/>
        <v>7.3745202799307699E-2</v>
      </c>
      <c r="N23" s="67">
        <f t="shared" si="6"/>
        <v>-1.1428465044470302</v>
      </c>
      <c r="O23" s="67">
        <f t="shared" si="7"/>
        <v>-0.6848104229773111</v>
      </c>
    </row>
    <row r="24" spans="1:15" ht="15" customHeight="1" x14ac:dyDescent="0.25">
      <c r="A24" s="62" t="s">
        <v>72</v>
      </c>
      <c r="B24" s="256" t="s">
        <v>120</v>
      </c>
      <c r="C24" s="66">
        <f t="shared" ref="C24:M24" si="14">C13/C$15</f>
        <v>0.10098561113160807</v>
      </c>
      <c r="D24" s="66">
        <f t="shared" si="14"/>
        <v>0.11525815879201169</v>
      </c>
      <c r="E24" s="66">
        <f t="shared" si="14"/>
        <v>0.11025677200902935</v>
      </c>
      <c r="F24" s="66">
        <f t="shared" si="14"/>
        <v>9.8852540802508729E-2</v>
      </c>
      <c r="G24" s="66">
        <f t="shared" si="14"/>
        <v>0.11299507600085634</v>
      </c>
      <c r="H24" s="66">
        <f t="shared" si="14"/>
        <v>0.1056891216377053</v>
      </c>
      <c r="I24" s="66">
        <f t="shared" si="14"/>
        <v>0.10522236795039942</v>
      </c>
      <c r="J24" s="66">
        <f t="shared" si="14"/>
        <v>8.9444561182321219E-2</v>
      </c>
      <c r="K24" s="66">
        <f t="shared" si="14"/>
        <v>9.7431419631812566E-2</v>
      </c>
      <c r="L24" s="66">
        <f t="shared" si="14"/>
        <v>8.5050416483998248E-2</v>
      </c>
      <c r="M24" s="66">
        <f t="shared" si="14"/>
        <v>9.8502520881932426E-2</v>
      </c>
      <c r="N24" s="67">
        <f t="shared" si="6"/>
        <v>-0.24830902496756485</v>
      </c>
      <c r="O24" s="67">
        <f t="shared" si="7"/>
        <v>1.3452104397934179</v>
      </c>
    </row>
    <row r="25" spans="1:15" ht="15" customHeight="1" x14ac:dyDescent="0.25">
      <c r="A25" s="222" t="s">
        <v>72</v>
      </c>
      <c r="B25" s="258" t="s">
        <v>121</v>
      </c>
      <c r="C25" s="260">
        <f t="shared" ref="C25:M25" si="15">C14/C$15</f>
        <v>0.10343646234122174</v>
      </c>
      <c r="D25" s="260">
        <f t="shared" si="15"/>
        <v>0.10119337554797857</v>
      </c>
      <c r="E25" s="260">
        <f t="shared" si="15"/>
        <v>0.1034494920993228</v>
      </c>
      <c r="F25" s="260">
        <f t="shared" si="15"/>
        <v>0.10551635663887107</v>
      </c>
      <c r="G25" s="260">
        <f t="shared" si="15"/>
        <v>9.9379147934061232E-2</v>
      </c>
      <c r="H25" s="260">
        <f t="shared" si="15"/>
        <v>0.10016662699357295</v>
      </c>
      <c r="I25" s="260">
        <f t="shared" si="15"/>
        <v>0.10128770716585192</v>
      </c>
      <c r="J25" s="260">
        <f t="shared" si="15"/>
        <v>0.11346921622189536</v>
      </c>
      <c r="K25" s="260">
        <f t="shared" si="15"/>
        <v>0.10594484464818453</v>
      </c>
      <c r="L25" s="260">
        <f t="shared" si="15"/>
        <v>0.10733596375858541</v>
      </c>
      <c r="M25" s="260">
        <f t="shared" si="15"/>
        <v>0.11182180750997066</v>
      </c>
      <c r="N25" s="261">
        <f t="shared" si="6"/>
        <v>0.838534516874892</v>
      </c>
      <c r="O25" s="261">
        <f t="shared" si="7"/>
        <v>0.44858437513852489</v>
      </c>
    </row>
    <row r="26" spans="1:15" ht="15" customHeight="1" x14ac:dyDescent="0.25">
      <c r="A26" s="278" t="s">
        <v>72</v>
      </c>
      <c r="B26" s="279" t="s">
        <v>122</v>
      </c>
      <c r="C26" s="280">
        <f t="shared" ref="C26:M26" si="16">C15/C$15</f>
        <v>1</v>
      </c>
      <c r="D26" s="280">
        <f t="shared" si="16"/>
        <v>1</v>
      </c>
      <c r="E26" s="280">
        <f t="shared" si="16"/>
        <v>1</v>
      </c>
      <c r="F26" s="280">
        <f t="shared" si="16"/>
        <v>1</v>
      </c>
      <c r="G26" s="280">
        <f t="shared" si="16"/>
        <v>1</v>
      </c>
      <c r="H26" s="280">
        <f t="shared" si="16"/>
        <v>1</v>
      </c>
      <c r="I26" s="280">
        <f t="shared" si="16"/>
        <v>1</v>
      </c>
      <c r="J26" s="280">
        <f t="shared" si="16"/>
        <v>1</v>
      </c>
      <c r="K26" s="280">
        <f t="shared" si="16"/>
        <v>1</v>
      </c>
      <c r="L26" s="280">
        <f t="shared" si="16"/>
        <v>1</v>
      </c>
      <c r="M26" s="280">
        <f t="shared" si="16"/>
        <v>1</v>
      </c>
      <c r="N26" s="281" t="s">
        <v>57</v>
      </c>
      <c r="O26" s="281" t="s">
        <v>57</v>
      </c>
    </row>
    <row r="27" spans="1:15" customFormat="1" ht="15" customHeight="1" x14ac:dyDescent="0.25"/>
    <row r="28" spans="1:15" customFormat="1" ht="15" customHeight="1" x14ac:dyDescent="0.25"/>
    <row r="29" spans="1:15" customFormat="1" ht="15" customHeight="1" x14ac:dyDescent="0.25"/>
    <row r="30" spans="1:15" customFormat="1" ht="15" customHeight="1" x14ac:dyDescent="0.25"/>
    <row r="31" spans="1:15" customFormat="1" ht="15" customHeight="1" x14ac:dyDescent="0.25"/>
    <row r="32" spans="1:15" customFormat="1" ht="15" customHeight="1" x14ac:dyDescent="0.25"/>
    <row r="33" spans="3:3" customFormat="1" ht="15" customHeight="1" x14ac:dyDescent="0.25"/>
    <row r="34" spans="3:3" customFormat="1" ht="15" customHeight="1" x14ac:dyDescent="0.25"/>
    <row r="35" spans="3:3" customFormat="1" ht="15" customHeight="1" x14ac:dyDescent="0.25"/>
    <row r="36" spans="3:3" customFormat="1" ht="15" customHeight="1" x14ac:dyDescent="0.25"/>
    <row r="37" spans="3:3" customFormat="1" ht="15" customHeight="1" x14ac:dyDescent="0.25"/>
    <row r="38" spans="3:3" ht="15" customHeight="1" x14ac:dyDescent="0.25">
      <c r="C38" s="277"/>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9"/>
  <sheetViews>
    <sheetView workbookViewId="0"/>
  </sheetViews>
  <sheetFormatPr defaultColWidth="8.85546875" defaultRowHeight="15" x14ac:dyDescent="0.2"/>
  <cols>
    <col min="1" max="1" width="16.140625" style="1" customWidth="1"/>
    <col min="2" max="2" width="89.140625" style="1" customWidth="1"/>
    <col min="3" max="16384" width="8.85546875" style="1"/>
  </cols>
  <sheetData>
    <row r="1" spans="1:12" ht="15.75" x14ac:dyDescent="0.2">
      <c r="A1" s="2" t="s">
        <v>13</v>
      </c>
    </row>
    <row r="2" spans="1:12" x14ac:dyDescent="0.2">
      <c r="A2" s="1" t="s">
        <v>81</v>
      </c>
    </row>
    <row r="3" spans="1:12" ht="15.75" x14ac:dyDescent="0.25">
      <c r="A3" s="275" t="s">
        <v>14</v>
      </c>
      <c r="B3" s="275" t="s">
        <v>15</v>
      </c>
    </row>
    <row r="4" spans="1:12" ht="13.5" customHeight="1" x14ac:dyDescent="0.2">
      <c r="A4" s="3">
        <v>1</v>
      </c>
      <c r="B4" s="4" t="s">
        <v>91</v>
      </c>
    </row>
    <row r="5" spans="1:12" ht="27" customHeight="1" x14ac:dyDescent="0.2">
      <c r="A5" s="3">
        <v>2</v>
      </c>
      <c r="B5" s="4" t="s">
        <v>110</v>
      </c>
    </row>
    <row r="6" spans="1:12" ht="67.5" customHeight="1" x14ac:dyDescent="0.2">
      <c r="A6" s="3">
        <v>3</v>
      </c>
      <c r="B6" s="4" t="s">
        <v>127</v>
      </c>
    </row>
    <row r="7" spans="1:12" ht="27" customHeight="1" x14ac:dyDescent="0.2">
      <c r="A7" s="3">
        <v>4</v>
      </c>
      <c r="B7" s="4" t="s">
        <v>126</v>
      </c>
      <c r="C7" s="5"/>
      <c r="D7" s="5"/>
      <c r="E7" s="5"/>
      <c r="F7" s="5"/>
      <c r="G7" s="5"/>
      <c r="H7" s="5"/>
      <c r="I7" s="5"/>
      <c r="J7" s="5"/>
      <c r="K7" s="5"/>
      <c r="L7" s="5"/>
    </row>
    <row r="8" spans="1:12" ht="41.25" customHeight="1" x14ac:dyDescent="0.2">
      <c r="A8" s="3">
        <v>5</v>
      </c>
      <c r="B8" s="4" t="s">
        <v>16</v>
      </c>
      <c r="C8" s="6"/>
      <c r="D8" s="6"/>
      <c r="E8" s="6"/>
      <c r="F8" s="6"/>
      <c r="G8" s="6"/>
      <c r="H8" s="6"/>
      <c r="I8" s="6"/>
      <c r="J8" s="6"/>
      <c r="K8" s="6"/>
      <c r="L8" s="6"/>
    </row>
    <row r="9" spans="1:12" ht="13.5" customHeight="1" x14ac:dyDescent="0.2">
      <c r="C9" s="5"/>
      <c r="D9" s="5"/>
      <c r="E9" s="5"/>
      <c r="F9" s="5"/>
      <c r="G9" s="5"/>
      <c r="H9" s="5"/>
      <c r="I9" s="5"/>
      <c r="J9" s="5"/>
      <c r="K9" s="5"/>
    </row>
  </sheetData>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565114-E0C5-4186-8EA7-58F12FE5CE82}">
  <dimension ref="A1:P23"/>
  <sheetViews>
    <sheetView workbookViewId="0"/>
  </sheetViews>
  <sheetFormatPr defaultColWidth="8.85546875" defaultRowHeight="15" x14ac:dyDescent="0.25"/>
  <cols>
    <col min="1" max="2" width="24.85546875" style="242" customWidth="1"/>
    <col min="3" max="13" width="11.140625" style="242" customWidth="1"/>
    <col min="14" max="14" width="12.85546875" style="242" customWidth="1"/>
    <col min="15" max="15" width="13.140625" style="242" customWidth="1"/>
    <col min="16" max="16" width="13.42578125" style="242" customWidth="1"/>
    <col min="17" max="16384" width="8.85546875" style="242"/>
  </cols>
  <sheetData>
    <row r="1" spans="1:16" ht="15.75" x14ac:dyDescent="0.25">
      <c r="A1" s="241" t="s">
        <v>99</v>
      </c>
      <c r="B1" s="241"/>
      <c r="C1" s="14"/>
      <c r="D1" s="14"/>
      <c r="E1" s="14"/>
      <c r="F1" s="14"/>
      <c r="G1" s="14"/>
      <c r="H1" s="14"/>
      <c r="I1" s="14"/>
      <c r="J1" s="14"/>
      <c r="K1" s="14"/>
      <c r="L1" s="14"/>
      <c r="M1" s="14"/>
      <c r="N1" s="14"/>
      <c r="O1" s="14"/>
      <c r="P1" s="14"/>
    </row>
    <row r="2" spans="1:16" x14ac:dyDescent="0.25">
      <c r="A2" s="15" t="s">
        <v>17</v>
      </c>
      <c r="B2" s="15"/>
      <c r="C2" s="14"/>
      <c r="D2" s="14"/>
      <c r="E2" s="14"/>
      <c r="F2" s="14"/>
      <c r="G2" s="14"/>
      <c r="H2" s="14"/>
      <c r="I2" s="14"/>
      <c r="J2" s="14"/>
      <c r="K2" s="14"/>
      <c r="L2" s="14"/>
      <c r="M2" s="14"/>
      <c r="N2" s="14"/>
      <c r="O2" s="14"/>
      <c r="P2" s="14"/>
    </row>
    <row r="3" spans="1:16" x14ac:dyDescent="0.25">
      <c r="A3" s="15" t="s">
        <v>18</v>
      </c>
      <c r="B3" s="15"/>
      <c r="C3" s="15"/>
      <c r="D3" s="15"/>
      <c r="E3" s="15"/>
      <c r="F3" s="15"/>
      <c r="G3" s="15"/>
      <c r="H3" s="15"/>
      <c r="I3" s="15"/>
      <c r="J3" s="15"/>
      <c r="K3" s="15"/>
      <c r="L3" s="15"/>
      <c r="M3" s="15"/>
      <c r="N3" s="59"/>
      <c r="O3" s="59"/>
      <c r="P3" s="14"/>
    </row>
    <row r="4" spans="1:16" ht="51" x14ac:dyDescent="0.25">
      <c r="A4" s="16" t="s">
        <v>19</v>
      </c>
      <c r="B4" s="16" t="s">
        <v>125</v>
      </c>
      <c r="C4" s="131">
        <v>2015</v>
      </c>
      <c r="D4" s="131">
        <v>2016</v>
      </c>
      <c r="E4" s="131">
        <v>2017</v>
      </c>
      <c r="F4" s="131">
        <v>2018</v>
      </c>
      <c r="G4" s="131">
        <v>2019</v>
      </c>
      <c r="H4" s="131">
        <v>2020</v>
      </c>
      <c r="I4" s="131">
        <v>2021</v>
      </c>
      <c r="J4" s="131">
        <v>2022</v>
      </c>
      <c r="K4" s="131">
        <v>2023</v>
      </c>
      <c r="L4" s="131">
        <v>2024</v>
      </c>
      <c r="M4" s="131">
        <v>2025</v>
      </c>
      <c r="N4" s="131" t="s">
        <v>20</v>
      </c>
      <c r="O4" s="132" t="s">
        <v>100</v>
      </c>
      <c r="P4" s="132" t="s">
        <v>101</v>
      </c>
    </row>
    <row r="5" spans="1:16" x14ac:dyDescent="0.25">
      <c r="A5" s="18" t="s">
        <v>21</v>
      </c>
      <c r="B5" s="19" t="s">
        <v>22</v>
      </c>
      <c r="C5" s="20">
        <v>1752</v>
      </c>
      <c r="D5" s="20">
        <v>1559</v>
      </c>
      <c r="E5" s="20">
        <v>1352</v>
      </c>
      <c r="F5" s="20">
        <v>1300</v>
      </c>
      <c r="G5" s="20">
        <v>1113</v>
      </c>
      <c r="H5" s="20">
        <v>1195</v>
      </c>
      <c r="I5" s="20">
        <v>933</v>
      </c>
      <c r="J5" s="20">
        <v>716</v>
      </c>
      <c r="K5" s="20">
        <v>661</v>
      </c>
      <c r="L5" s="20">
        <v>687</v>
      </c>
      <c r="M5" s="20">
        <v>726</v>
      </c>
      <c r="N5" s="20">
        <v>663870</v>
      </c>
      <c r="O5" s="106">
        <v>-0.58561643835616439</v>
      </c>
      <c r="P5" s="106">
        <v>5.6768558951965087E-2</v>
      </c>
    </row>
    <row r="6" spans="1:16" x14ac:dyDescent="0.25">
      <c r="A6" s="18" t="s">
        <v>21</v>
      </c>
      <c r="B6" s="18" t="s">
        <v>23</v>
      </c>
      <c r="C6" s="22">
        <v>3385</v>
      </c>
      <c r="D6" s="22">
        <v>3099</v>
      </c>
      <c r="E6" s="22">
        <v>2967</v>
      </c>
      <c r="F6" s="22">
        <v>3086</v>
      </c>
      <c r="G6" s="22">
        <v>2579</v>
      </c>
      <c r="H6" s="22">
        <v>2374</v>
      </c>
      <c r="I6" s="22">
        <v>2002</v>
      </c>
      <c r="J6" s="22">
        <v>1620</v>
      </c>
      <c r="K6" s="22">
        <v>1450</v>
      </c>
      <c r="L6" s="22">
        <v>1458</v>
      </c>
      <c r="M6" s="22">
        <v>1559</v>
      </c>
      <c r="N6" s="22">
        <v>333604</v>
      </c>
      <c r="O6" s="107">
        <v>-0.53943870014771056</v>
      </c>
      <c r="P6" s="107">
        <v>6.9272976680384124E-2</v>
      </c>
    </row>
    <row r="7" spans="1:16" x14ac:dyDescent="0.25">
      <c r="A7" s="18" t="s">
        <v>21</v>
      </c>
      <c r="B7" s="18" t="s">
        <v>24</v>
      </c>
      <c r="C7" s="22">
        <v>1944</v>
      </c>
      <c r="D7" s="22">
        <v>2014</v>
      </c>
      <c r="E7" s="22">
        <v>2038</v>
      </c>
      <c r="F7" s="22">
        <v>2268</v>
      </c>
      <c r="G7" s="22">
        <v>2015</v>
      </c>
      <c r="H7" s="22">
        <v>1825</v>
      </c>
      <c r="I7" s="22">
        <v>1620</v>
      </c>
      <c r="J7" s="22">
        <v>1423</v>
      </c>
      <c r="K7" s="22">
        <v>1362</v>
      </c>
      <c r="L7" s="22">
        <v>1354</v>
      </c>
      <c r="M7" s="22">
        <v>1446</v>
      </c>
      <c r="N7" s="22">
        <v>330457</v>
      </c>
      <c r="O7" s="108">
        <v>-0.25617283950617287</v>
      </c>
      <c r="P7" s="107">
        <v>6.794682422452003E-2</v>
      </c>
    </row>
    <row r="8" spans="1:16" x14ac:dyDescent="0.25">
      <c r="A8" s="18" t="s">
        <v>21</v>
      </c>
      <c r="B8" s="18" t="s">
        <v>25</v>
      </c>
      <c r="C8" s="22">
        <v>357</v>
      </c>
      <c r="D8" s="22">
        <v>422</v>
      </c>
      <c r="E8" s="22">
        <v>484</v>
      </c>
      <c r="F8" s="22">
        <v>519</v>
      </c>
      <c r="G8" s="22">
        <v>447</v>
      </c>
      <c r="H8" s="22">
        <v>425</v>
      </c>
      <c r="I8" s="22">
        <v>300</v>
      </c>
      <c r="J8" s="22">
        <v>256</v>
      </c>
      <c r="K8" s="22">
        <v>221</v>
      </c>
      <c r="L8" s="22">
        <v>261</v>
      </c>
      <c r="M8" s="22">
        <v>335</v>
      </c>
      <c r="N8" s="22">
        <v>145433</v>
      </c>
      <c r="O8" s="107">
        <v>-6.1624649859943981E-2</v>
      </c>
      <c r="P8" s="107">
        <v>0.28352490421455934</v>
      </c>
    </row>
    <row r="9" spans="1:16" x14ac:dyDescent="0.25">
      <c r="A9" s="25" t="s">
        <v>21</v>
      </c>
      <c r="B9" s="25" t="s">
        <v>26</v>
      </c>
      <c r="C9" s="100">
        <v>7438</v>
      </c>
      <c r="D9" s="100">
        <v>7094</v>
      </c>
      <c r="E9" s="100">
        <v>6841</v>
      </c>
      <c r="F9" s="100">
        <v>7173</v>
      </c>
      <c r="G9" s="100">
        <v>6154</v>
      </c>
      <c r="H9" s="100">
        <v>5819</v>
      </c>
      <c r="I9" s="100">
        <v>4855</v>
      </c>
      <c r="J9" s="100">
        <v>4015</v>
      </c>
      <c r="K9" s="100">
        <v>3694</v>
      </c>
      <c r="L9" s="100">
        <v>3760</v>
      </c>
      <c r="M9" s="100">
        <v>4066</v>
      </c>
      <c r="N9" s="100">
        <v>1473364</v>
      </c>
      <c r="O9" s="109">
        <v>-0.45334767410594246</v>
      </c>
      <c r="P9" s="109">
        <v>8.1382978723404165E-2</v>
      </c>
    </row>
    <row r="10" spans="1:16" x14ac:dyDescent="0.25">
      <c r="A10" s="18" t="s">
        <v>21</v>
      </c>
      <c r="B10" s="18" t="s">
        <v>27</v>
      </c>
      <c r="C10" s="22">
        <v>29483</v>
      </c>
      <c r="D10" s="22">
        <v>24636</v>
      </c>
      <c r="E10" s="22">
        <v>20685</v>
      </c>
      <c r="F10" s="22">
        <v>19896</v>
      </c>
      <c r="G10" s="22">
        <v>16459</v>
      </c>
      <c r="H10" s="22">
        <v>14519</v>
      </c>
      <c r="I10" s="22">
        <v>11413</v>
      </c>
      <c r="J10" s="20">
        <v>9808</v>
      </c>
      <c r="K10" s="22">
        <v>9565</v>
      </c>
      <c r="L10" s="22">
        <v>9605</v>
      </c>
      <c r="M10" s="22">
        <v>8907</v>
      </c>
      <c r="N10" s="22">
        <v>4162248</v>
      </c>
      <c r="O10" s="107">
        <v>-0.69789370145507579</v>
      </c>
      <c r="P10" s="107">
        <v>-7.2670484122852708E-2</v>
      </c>
    </row>
    <row r="11" spans="1:16" x14ac:dyDescent="0.25">
      <c r="A11" s="114" t="s">
        <v>21</v>
      </c>
      <c r="B11" s="114" t="s">
        <v>28</v>
      </c>
      <c r="C11" s="115">
        <v>1025</v>
      </c>
      <c r="D11" s="115">
        <v>1219</v>
      </c>
      <c r="E11" s="115">
        <v>826</v>
      </c>
      <c r="F11" s="115">
        <v>993</v>
      </c>
      <c r="G11" s="115">
        <v>742</v>
      </c>
      <c r="H11" s="115">
        <v>667</v>
      </c>
      <c r="I11" s="115">
        <v>506</v>
      </c>
      <c r="J11" s="115">
        <v>454</v>
      </c>
      <c r="K11" s="115">
        <v>484</v>
      </c>
      <c r="L11" s="115">
        <v>321</v>
      </c>
      <c r="M11" s="115">
        <v>316</v>
      </c>
      <c r="N11" s="115">
        <v>0</v>
      </c>
      <c r="O11" s="116">
        <v>-0.69170731707317068</v>
      </c>
      <c r="P11" s="116">
        <v>-1.5576323987538943E-2</v>
      </c>
    </row>
    <row r="12" spans="1:16" x14ac:dyDescent="0.25">
      <c r="A12" s="117" t="s">
        <v>29</v>
      </c>
      <c r="B12" s="117" t="s">
        <v>30</v>
      </c>
      <c r="C12" s="118">
        <v>37946</v>
      </c>
      <c r="D12" s="118">
        <v>32949</v>
      </c>
      <c r="E12" s="118">
        <v>28352</v>
      </c>
      <c r="F12" s="118">
        <v>28062</v>
      </c>
      <c r="G12" s="118">
        <v>23355</v>
      </c>
      <c r="H12" s="118">
        <v>21005</v>
      </c>
      <c r="I12" s="118">
        <v>16774</v>
      </c>
      <c r="J12" s="118">
        <v>14277</v>
      </c>
      <c r="K12" s="118">
        <v>13743</v>
      </c>
      <c r="L12" s="118">
        <v>13686</v>
      </c>
      <c r="M12" s="118">
        <v>13289</v>
      </c>
      <c r="N12" s="118">
        <v>5635612</v>
      </c>
      <c r="O12" s="119">
        <v>-0.64979180941337689</v>
      </c>
      <c r="P12" s="119">
        <v>-2.9007745141020003E-2</v>
      </c>
    </row>
    <row r="13" spans="1:16" x14ac:dyDescent="0.25">
      <c r="A13" s="18" t="s">
        <v>84</v>
      </c>
      <c r="B13" s="19" t="s">
        <v>22</v>
      </c>
      <c r="C13" s="24">
        <v>4.7452669212643211E-2</v>
      </c>
      <c r="D13" s="24">
        <v>4.9133312322722972E-2</v>
      </c>
      <c r="E13" s="24">
        <v>4.9117198285257575E-2</v>
      </c>
      <c r="F13" s="24">
        <v>4.802541652813181E-2</v>
      </c>
      <c r="G13" s="24">
        <v>4.9219475522929289E-2</v>
      </c>
      <c r="H13" s="24">
        <v>5.8757006588651788E-2</v>
      </c>
      <c r="I13" s="24">
        <v>5.7351856405212689E-2</v>
      </c>
      <c r="J13" s="24">
        <v>5.1797728423641755E-2</v>
      </c>
      <c r="K13" s="24">
        <v>4.9852930085225129E-2</v>
      </c>
      <c r="L13" s="24">
        <v>5.140291806958474E-2</v>
      </c>
      <c r="M13" s="24">
        <v>5.5962383411701226E-2</v>
      </c>
      <c r="N13" s="24">
        <v>0.11779909617624493</v>
      </c>
      <c r="O13" s="26">
        <v>0.8509714199058015</v>
      </c>
      <c r="P13" s="26">
        <v>0.45594653421164866</v>
      </c>
    </row>
    <row r="14" spans="1:16" x14ac:dyDescent="0.25">
      <c r="A14" s="18" t="s">
        <v>84</v>
      </c>
      <c r="B14" s="18" t="s">
        <v>23</v>
      </c>
      <c r="C14" s="24">
        <v>9.1682240459359174E-2</v>
      </c>
      <c r="D14" s="24">
        <v>9.7667822250236375E-2</v>
      </c>
      <c r="E14" s="24">
        <v>0.10778899949138995</v>
      </c>
      <c r="F14" s="24">
        <v>0.1140049503121652</v>
      </c>
      <c r="G14" s="24">
        <v>0.1140494405872728</v>
      </c>
      <c r="H14" s="24">
        <v>0.11672730848657685</v>
      </c>
      <c r="I14" s="24">
        <v>0.12306368330464716</v>
      </c>
      <c r="J14" s="24">
        <v>0.1171959777182956</v>
      </c>
      <c r="K14" s="24">
        <v>0.10935968021721094</v>
      </c>
      <c r="L14" s="24">
        <v>0.10909090909090909</v>
      </c>
      <c r="M14" s="24">
        <v>0.12017266630694519</v>
      </c>
      <c r="N14" s="24">
        <v>5.9195700484703344E-2</v>
      </c>
      <c r="O14" s="27">
        <v>2.8490425847586014</v>
      </c>
      <c r="P14" s="27">
        <v>1.1081757216036103</v>
      </c>
    </row>
    <row r="15" spans="1:16" x14ac:dyDescent="0.25">
      <c r="A15" s="18" t="s">
        <v>84</v>
      </c>
      <c r="B15" s="18" t="s">
        <v>24</v>
      </c>
      <c r="C15" s="24">
        <v>5.265296172909726E-2</v>
      </c>
      <c r="D15" s="24">
        <v>6.3473053892215567E-2</v>
      </c>
      <c r="E15" s="24">
        <v>7.4039090314611644E-2</v>
      </c>
      <c r="F15" s="24">
        <v>8.3785880527540726E-2</v>
      </c>
      <c r="G15" s="24">
        <v>8.9108035200990587E-2</v>
      </c>
      <c r="H15" s="24">
        <v>8.9733503786016328E-2</v>
      </c>
      <c r="I15" s="24">
        <v>9.9582001475288909E-2</v>
      </c>
      <c r="J15" s="24">
        <v>0.10294436808218187</v>
      </c>
      <c r="K15" s="24">
        <v>0.10272267893506297</v>
      </c>
      <c r="L15" s="24">
        <v>0.10130939019827909</v>
      </c>
      <c r="M15" s="24">
        <v>0.11146226778694211</v>
      </c>
      <c r="N15" s="24">
        <v>5.8637287307926805E-2</v>
      </c>
      <c r="O15" s="27">
        <v>5.880930605784485</v>
      </c>
      <c r="P15" s="27">
        <v>1.0152877588663025</v>
      </c>
    </row>
    <row r="16" spans="1:16" x14ac:dyDescent="0.25">
      <c r="A16" s="114" t="s">
        <v>84</v>
      </c>
      <c r="B16" s="114" t="s">
        <v>25</v>
      </c>
      <c r="C16" s="120">
        <v>9.6692938977817507E-3</v>
      </c>
      <c r="D16" s="120">
        <v>1.3299716356760164E-2</v>
      </c>
      <c r="E16" s="120">
        <v>1.7583375717503451E-2</v>
      </c>
      <c r="F16" s="120">
        <v>1.9173223983154162E-2</v>
      </c>
      <c r="G16" s="120">
        <v>1.9767390439127935E-2</v>
      </c>
      <c r="H16" s="120">
        <v>2.0896843347428459E-2</v>
      </c>
      <c r="I16" s="120">
        <v>1.8441111384312762E-2</v>
      </c>
      <c r="J16" s="120">
        <v>1.85198582073356E-2</v>
      </c>
      <c r="K16" s="120">
        <v>1.6667923674485257E-2</v>
      </c>
      <c r="L16" s="120">
        <v>1.9528619528619527E-2</v>
      </c>
      <c r="M16" s="120">
        <v>2.5822862869035689E-2</v>
      </c>
      <c r="N16" s="120">
        <v>2.5806070396613534E-2</v>
      </c>
      <c r="O16" s="121">
        <v>1.6153568971253938</v>
      </c>
      <c r="P16" s="121">
        <v>0.62942433404161624</v>
      </c>
    </row>
    <row r="17" spans="1:16" x14ac:dyDescent="0.25">
      <c r="A17" s="25" t="s">
        <v>84</v>
      </c>
      <c r="B17" s="25" t="s">
        <v>26</v>
      </c>
      <c r="C17" s="29">
        <v>0.20145716529888139</v>
      </c>
      <c r="D17" s="29">
        <v>0.22357390482193507</v>
      </c>
      <c r="E17" s="29">
        <v>0.24852866380876262</v>
      </c>
      <c r="F17" s="29">
        <v>0.26498947135099193</v>
      </c>
      <c r="G17" s="29">
        <v>0.2721443417503206</v>
      </c>
      <c r="H17" s="29">
        <v>0.28611466220867343</v>
      </c>
      <c r="I17" s="29">
        <v>0.2984386525694615</v>
      </c>
      <c r="J17" s="29">
        <v>0.29045793243145485</v>
      </c>
      <c r="K17" s="29">
        <v>0.27860321291198431</v>
      </c>
      <c r="L17" s="29">
        <v>0.28133183688739244</v>
      </c>
      <c r="M17" s="29">
        <v>0.31342018037462421</v>
      </c>
      <c r="N17" s="29">
        <v>0.26143815436548862</v>
      </c>
      <c r="O17" s="30">
        <v>11.196301507574283</v>
      </c>
      <c r="P17" s="30">
        <v>3.2088343487231774</v>
      </c>
    </row>
    <row r="18" spans="1:16" x14ac:dyDescent="0.25">
      <c r="A18" s="133" t="s">
        <v>84</v>
      </c>
      <c r="B18" s="133" t="s">
        <v>27</v>
      </c>
      <c r="C18" s="134">
        <v>0.79854283470111864</v>
      </c>
      <c r="D18" s="134">
        <v>0.77642609517806493</v>
      </c>
      <c r="E18" s="134">
        <v>0.7514713361912374</v>
      </c>
      <c r="F18" s="134">
        <v>0.73501052864900807</v>
      </c>
      <c r="G18" s="134">
        <v>0.72785565824967935</v>
      </c>
      <c r="H18" s="134">
        <v>0.71388533779132657</v>
      </c>
      <c r="I18" s="134">
        <v>0.70156134743053844</v>
      </c>
      <c r="J18" s="134">
        <v>0.70954206756854521</v>
      </c>
      <c r="K18" s="134">
        <v>0.72139678708801569</v>
      </c>
      <c r="L18" s="134">
        <v>0.71866816311260751</v>
      </c>
      <c r="M18" s="134">
        <v>0.68657981962537573</v>
      </c>
      <c r="N18" s="134">
        <v>0.73856184563451144</v>
      </c>
      <c r="O18" s="135">
        <v>-11.19630150757429</v>
      </c>
      <c r="P18" s="135">
        <v>-3.2088343487231774</v>
      </c>
    </row>
    <row r="20" spans="1:16" x14ac:dyDescent="0.25">
      <c r="M20" s="243"/>
    </row>
    <row r="23" spans="1:16" x14ac:dyDescent="0.25">
      <c r="M23" s="243"/>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16"/>
  <sheetViews>
    <sheetView workbookViewId="0"/>
  </sheetViews>
  <sheetFormatPr defaultColWidth="10.85546875" defaultRowHeight="15" customHeight="1" x14ac:dyDescent="0.2"/>
  <cols>
    <col min="1" max="1" width="22.85546875" style="38" customWidth="1"/>
    <col min="2" max="2" width="16.85546875" style="38" customWidth="1"/>
    <col min="3" max="13" width="8.85546875" style="38" customWidth="1"/>
    <col min="14" max="15" width="12.140625" style="38" customWidth="1"/>
    <col min="16" max="16384" width="10.85546875" style="38"/>
  </cols>
  <sheetData>
    <row r="1" spans="1:15" s="31" customFormat="1" ht="15" customHeight="1" x14ac:dyDescent="0.25">
      <c r="A1" s="12" t="s">
        <v>103</v>
      </c>
      <c r="B1" s="12"/>
    </row>
    <row r="2" spans="1:15" s="31" customFormat="1" ht="15" customHeight="1" x14ac:dyDescent="0.25">
      <c r="A2" s="32" t="s">
        <v>17</v>
      </c>
      <c r="B2" s="32"/>
    </row>
    <row r="3" spans="1:15" s="31" customFormat="1" ht="15" customHeight="1" x14ac:dyDescent="0.25">
      <c r="A3" s="15" t="s">
        <v>18</v>
      </c>
      <c r="B3" s="15"/>
      <c r="C3" s="15"/>
      <c r="D3" s="15"/>
      <c r="E3" s="15"/>
      <c r="F3" s="15"/>
      <c r="G3" s="15"/>
      <c r="H3" s="15"/>
      <c r="I3" s="15"/>
      <c r="J3" s="15"/>
      <c r="K3" s="15"/>
      <c r="L3" s="15"/>
      <c r="M3" s="15"/>
    </row>
    <row r="4" spans="1:15" s="31" customFormat="1" ht="59.25" customHeight="1" x14ac:dyDescent="0.25">
      <c r="A4" s="16" t="s">
        <v>19</v>
      </c>
      <c r="B4" s="16" t="s">
        <v>58</v>
      </c>
      <c r="C4" s="235">
        <v>2015</v>
      </c>
      <c r="D4" s="235">
        <v>2016</v>
      </c>
      <c r="E4" s="235">
        <v>2017</v>
      </c>
      <c r="F4" s="235">
        <v>2018</v>
      </c>
      <c r="G4" s="235">
        <v>2019</v>
      </c>
      <c r="H4" s="235">
        <v>2020</v>
      </c>
      <c r="I4" s="235">
        <v>2021</v>
      </c>
      <c r="J4" s="235">
        <v>2022</v>
      </c>
      <c r="K4" s="235">
        <v>2023</v>
      </c>
      <c r="L4" s="235">
        <v>2024</v>
      </c>
      <c r="M4" s="235">
        <v>2025</v>
      </c>
      <c r="N4" s="101" t="s">
        <v>100</v>
      </c>
      <c r="O4" s="101" t="s">
        <v>101</v>
      </c>
    </row>
    <row r="5" spans="1:15" s="31" customFormat="1" ht="15" customHeight="1" x14ac:dyDescent="0.25">
      <c r="A5" s="136" t="s">
        <v>21</v>
      </c>
      <c r="B5" s="136" t="s">
        <v>59</v>
      </c>
      <c r="C5" s="20">
        <v>6790</v>
      </c>
      <c r="D5" s="20">
        <v>5837</v>
      </c>
      <c r="E5" s="20">
        <v>4681</v>
      </c>
      <c r="F5" s="20">
        <v>4405</v>
      </c>
      <c r="G5" s="20">
        <v>3500</v>
      </c>
      <c r="H5" s="20">
        <v>3085</v>
      </c>
      <c r="I5" s="20">
        <v>2172</v>
      </c>
      <c r="J5" s="20">
        <v>1821</v>
      </c>
      <c r="K5" s="20">
        <v>1769</v>
      </c>
      <c r="L5" s="20">
        <v>1977</v>
      </c>
      <c r="M5" s="20">
        <v>1871</v>
      </c>
      <c r="N5" s="137">
        <v>-0.72444771723122237</v>
      </c>
      <c r="O5" s="137">
        <v>-5.3616590794132502E-2</v>
      </c>
    </row>
    <row r="6" spans="1:15" s="31" customFormat="1" ht="15" customHeight="1" x14ac:dyDescent="0.25">
      <c r="A6" s="33" t="s">
        <v>21</v>
      </c>
      <c r="B6" s="33" t="s">
        <v>60</v>
      </c>
      <c r="C6" s="22">
        <v>31146</v>
      </c>
      <c r="D6" s="22">
        <v>27088</v>
      </c>
      <c r="E6" s="22">
        <v>23656</v>
      </c>
      <c r="F6" s="22">
        <v>23501</v>
      </c>
      <c r="G6" s="22">
        <v>19569</v>
      </c>
      <c r="H6" s="22">
        <v>17475</v>
      </c>
      <c r="I6" s="22">
        <v>13930</v>
      </c>
      <c r="J6" s="22">
        <v>11393</v>
      </c>
      <c r="K6" s="22">
        <v>11095</v>
      </c>
      <c r="L6" s="22">
        <v>11442</v>
      </c>
      <c r="M6" s="22">
        <v>11336</v>
      </c>
      <c r="N6" s="37">
        <v>-0.63603673023823282</v>
      </c>
      <c r="O6" s="37">
        <v>-9.2641146652683304E-3</v>
      </c>
    </row>
    <row r="7" spans="1:15" s="31" customFormat="1" ht="15" customHeight="1" x14ac:dyDescent="0.25">
      <c r="A7" s="142" t="s">
        <v>21</v>
      </c>
      <c r="B7" s="142" t="s">
        <v>28</v>
      </c>
      <c r="C7" s="115">
        <v>10</v>
      </c>
      <c r="D7" s="115">
        <v>24</v>
      </c>
      <c r="E7" s="115">
        <v>15</v>
      </c>
      <c r="F7" s="115">
        <v>156</v>
      </c>
      <c r="G7" s="115">
        <v>286</v>
      </c>
      <c r="H7" s="115">
        <v>445</v>
      </c>
      <c r="I7" s="115">
        <v>672</v>
      </c>
      <c r="J7" s="115">
        <v>1063</v>
      </c>
      <c r="K7" s="115">
        <v>879</v>
      </c>
      <c r="L7" s="115">
        <v>267</v>
      </c>
      <c r="M7" s="115">
        <v>82</v>
      </c>
      <c r="N7" s="143">
        <v>7.1999999999999993</v>
      </c>
      <c r="O7" s="143">
        <v>-0.69288389513108617</v>
      </c>
    </row>
    <row r="8" spans="1:15" s="34" customFormat="1" ht="15" customHeight="1" x14ac:dyDescent="0.25">
      <c r="A8" s="144" t="s">
        <v>29</v>
      </c>
      <c r="B8" s="144" t="s">
        <v>30</v>
      </c>
      <c r="C8" s="118">
        <v>37946</v>
      </c>
      <c r="D8" s="118">
        <v>32949</v>
      </c>
      <c r="E8" s="118">
        <v>28352</v>
      </c>
      <c r="F8" s="118">
        <v>28062</v>
      </c>
      <c r="G8" s="118">
        <v>23355</v>
      </c>
      <c r="H8" s="118">
        <v>21005</v>
      </c>
      <c r="I8" s="118">
        <v>16774</v>
      </c>
      <c r="J8" s="118">
        <v>14277</v>
      </c>
      <c r="K8" s="118">
        <v>13743</v>
      </c>
      <c r="L8" s="118">
        <v>13686</v>
      </c>
      <c r="M8" s="118">
        <v>13289</v>
      </c>
      <c r="N8" s="145">
        <v>-0.64979180941337689</v>
      </c>
      <c r="O8" s="145">
        <v>-2.9007745141020003E-2</v>
      </c>
    </row>
    <row r="9" spans="1:15" s="31" customFormat="1" ht="15" customHeight="1" x14ac:dyDescent="0.25">
      <c r="A9" s="136" t="s">
        <v>84</v>
      </c>
      <c r="B9" s="136" t="s">
        <v>59</v>
      </c>
      <c r="C9" s="36">
        <v>0.17898566005904681</v>
      </c>
      <c r="D9" s="36">
        <v>0.17728170083523159</v>
      </c>
      <c r="E9" s="36">
        <v>0.16519038712637188</v>
      </c>
      <c r="F9" s="36">
        <v>0.15785135813086792</v>
      </c>
      <c r="G9" s="36">
        <v>0.1517187567731588</v>
      </c>
      <c r="H9" s="36">
        <v>0.15004863813229571</v>
      </c>
      <c r="I9" s="36">
        <v>0.13489007576698547</v>
      </c>
      <c r="J9" s="36">
        <v>0.13780838504616316</v>
      </c>
      <c r="K9" s="36">
        <v>0.13751554726368159</v>
      </c>
      <c r="L9" s="36">
        <v>0.14732841493404875</v>
      </c>
      <c r="M9" s="36">
        <v>0.14166729764518815</v>
      </c>
      <c r="N9" s="138">
        <v>-3.7318362413858663</v>
      </c>
      <c r="O9" s="138">
        <v>-0.56611172888605954</v>
      </c>
    </row>
    <row r="10" spans="1:15" s="31" customFormat="1" ht="15" customHeight="1" x14ac:dyDescent="0.25">
      <c r="A10" s="139" t="s">
        <v>84</v>
      </c>
      <c r="B10" s="139" t="s">
        <v>60</v>
      </c>
      <c r="C10" s="140">
        <v>0.82101433994095319</v>
      </c>
      <c r="D10" s="140">
        <v>0.82271829916476846</v>
      </c>
      <c r="E10" s="140">
        <v>0.83480961287362809</v>
      </c>
      <c r="F10" s="140">
        <v>0.84214864186913208</v>
      </c>
      <c r="G10" s="140">
        <v>0.84828124322684118</v>
      </c>
      <c r="H10" s="140">
        <v>0.84995136186770426</v>
      </c>
      <c r="I10" s="140">
        <v>0.86510992423301458</v>
      </c>
      <c r="J10" s="140">
        <v>0.86219161495383689</v>
      </c>
      <c r="K10" s="140">
        <v>0.86248445273631846</v>
      </c>
      <c r="L10" s="140">
        <v>0.85267158506595131</v>
      </c>
      <c r="M10" s="140">
        <v>0.85833270235481185</v>
      </c>
      <c r="N10" s="141">
        <v>3.7318362413858663</v>
      </c>
      <c r="O10" s="141">
        <v>0.56611172888605399</v>
      </c>
    </row>
    <row r="11" spans="1:15" s="31" customFormat="1" ht="15" customHeight="1" x14ac:dyDescent="0.25">
      <c r="A11" s="33"/>
      <c r="B11" s="33"/>
      <c r="C11" s="35"/>
      <c r="D11" s="35"/>
      <c r="E11" s="35"/>
      <c r="F11" s="35"/>
      <c r="G11" s="35"/>
      <c r="H11" s="35"/>
      <c r="I11" s="35"/>
      <c r="J11" s="35"/>
      <c r="K11" s="35"/>
      <c r="L11" s="35"/>
      <c r="M11" s="35"/>
      <c r="N11" s="37"/>
    </row>
    <row r="12" spans="1:15" ht="15" customHeight="1" x14ac:dyDescent="0.2">
      <c r="K12" s="39"/>
      <c r="L12" s="58"/>
      <c r="M12" s="58"/>
    </row>
    <row r="13" spans="1:15" ht="15" customHeight="1" x14ac:dyDescent="0.2">
      <c r="M13" s="58"/>
    </row>
    <row r="16" spans="1:15" ht="15" customHeight="1" x14ac:dyDescent="0.2">
      <c r="J16" s="58"/>
      <c r="M16" s="58"/>
    </row>
  </sheetData>
  <phoneticPr fontId="27"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B72C30-34D0-443B-AA48-B9F5AD94967A}">
  <dimension ref="A1:F31"/>
  <sheetViews>
    <sheetView workbookViewId="0"/>
  </sheetViews>
  <sheetFormatPr defaultColWidth="8.85546875" defaultRowHeight="15" x14ac:dyDescent="0.25"/>
  <cols>
    <col min="1" max="1" width="31.42578125" customWidth="1"/>
    <col min="2" max="4" width="15.85546875" customWidth="1"/>
  </cols>
  <sheetData>
    <row r="1" spans="1:6" ht="15.75" x14ac:dyDescent="0.25">
      <c r="A1" s="12" t="s">
        <v>102</v>
      </c>
      <c r="B1" s="71"/>
      <c r="C1" s="71"/>
      <c r="D1" s="71"/>
    </row>
    <row r="2" spans="1:6" ht="15.75" x14ac:dyDescent="0.25">
      <c r="A2" s="1" t="s">
        <v>17</v>
      </c>
      <c r="B2" s="13"/>
      <c r="C2" s="71"/>
      <c r="D2" s="71"/>
    </row>
    <row r="3" spans="1:6" ht="15.75" x14ac:dyDescent="0.25">
      <c r="A3" s="1" t="s">
        <v>31</v>
      </c>
      <c r="B3" s="71"/>
      <c r="C3" s="71"/>
      <c r="D3" s="71"/>
    </row>
    <row r="4" spans="1:6" ht="40.5" customHeight="1" x14ac:dyDescent="0.25">
      <c r="A4" s="233" t="s">
        <v>85</v>
      </c>
      <c r="B4" s="234" t="s">
        <v>32</v>
      </c>
      <c r="C4" s="234" t="s">
        <v>86</v>
      </c>
      <c r="D4" s="234" t="s">
        <v>72</v>
      </c>
    </row>
    <row r="5" spans="1:6" x14ac:dyDescent="0.25">
      <c r="A5" s="72" t="s">
        <v>33</v>
      </c>
      <c r="B5" s="73">
        <v>7646</v>
      </c>
      <c r="C5" s="21">
        <f>B5/$B$10</f>
        <v>0.85842595711238356</v>
      </c>
      <c r="D5" s="21">
        <f>B5/$B$29</f>
        <v>0.58937793879596079</v>
      </c>
    </row>
    <row r="6" spans="1:6" x14ac:dyDescent="0.25">
      <c r="A6" s="7" t="s">
        <v>34</v>
      </c>
      <c r="B6" s="74">
        <v>63</v>
      </c>
      <c r="C6" s="23">
        <f t="shared" ref="C6:C10" si="0">B6/$B$10</f>
        <v>7.073088582014146E-3</v>
      </c>
      <c r="D6" s="23">
        <f>B6/$B$29</f>
        <v>4.8562398828335771E-3</v>
      </c>
    </row>
    <row r="7" spans="1:6" x14ac:dyDescent="0.25">
      <c r="A7" s="7" t="s">
        <v>35</v>
      </c>
      <c r="B7" s="74">
        <v>112</v>
      </c>
      <c r="C7" s="23">
        <f t="shared" si="0"/>
        <v>1.2574379701358482E-2</v>
      </c>
      <c r="D7" s="23">
        <f>B7/$B$29</f>
        <v>8.633315347259694E-3</v>
      </c>
    </row>
    <row r="8" spans="1:6" x14ac:dyDescent="0.25">
      <c r="A8" s="7" t="s">
        <v>82</v>
      </c>
      <c r="B8" s="74">
        <v>47</v>
      </c>
      <c r="C8" s="23">
        <f t="shared" si="0"/>
        <v>5.27674862467722E-3</v>
      </c>
      <c r="D8" s="23">
        <f>B8/$B$29</f>
        <v>3.6229091189393355E-3</v>
      </c>
    </row>
    <row r="9" spans="1:6" x14ac:dyDescent="0.25">
      <c r="A9" s="146" t="s">
        <v>36</v>
      </c>
      <c r="B9" s="147">
        <v>1039</v>
      </c>
      <c r="C9" s="148">
        <f t="shared" si="0"/>
        <v>0.11664982597956663</v>
      </c>
      <c r="D9" s="148">
        <f t="shared" ref="D9:D28" si="1">B9/$B$29</f>
        <v>8.0089416480382328E-2</v>
      </c>
    </row>
    <row r="10" spans="1:6" x14ac:dyDescent="0.25">
      <c r="A10" s="129" t="s">
        <v>37</v>
      </c>
      <c r="B10" s="128">
        <v>8907</v>
      </c>
      <c r="C10" s="149">
        <f t="shared" si="0"/>
        <v>1</v>
      </c>
      <c r="D10" s="149">
        <f t="shared" si="1"/>
        <v>0.68657981962537573</v>
      </c>
      <c r="F10" s="244"/>
    </row>
    <row r="11" spans="1:6" x14ac:dyDescent="0.25">
      <c r="A11" s="72" t="s">
        <v>38</v>
      </c>
      <c r="B11" s="73">
        <v>179</v>
      </c>
      <c r="C11" s="21">
        <f>B11/$B$15</f>
        <v>0.12378976486860305</v>
      </c>
      <c r="D11" s="21">
        <f t="shared" si="1"/>
        <v>1.379788792106683E-2</v>
      </c>
    </row>
    <row r="12" spans="1:6" x14ac:dyDescent="0.25">
      <c r="A12" s="7" t="s">
        <v>39</v>
      </c>
      <c r="B12" s="74">
        <v>611</v>
      </c>
      <c r="C12" s="23">
        <f>B12/$B$15</f>
        <v>0.42254495159059474</v>
      </c>
      <c r="D12" s="23">
        <f t="shared" si="1"/>
        <v>4.709781854621136E-2</v>
      </c>
    </row>
    <row r="13" spans="1:6" x14ac:dyDescent="0.25">
      <c r="A13" s="7" t="s">
        <v>40</v>
      </c>
      <c r="B13" s="74">
        <v>154</v>
      </c>
      <c r="C13" s="23">
        <f>B13/$B$15</f>
        <v>0.10650069156293222</v>
      </c>
      <c r="D13" s="23">
        <f t="shared" si="1"/>
        <v>1.1870808602482078E-2</v>
      </c>
    </row>
    <row r="14" spans="1:6" x14ac:dyDescent="0.25">
      <c r="A14" s="146" t="s">
        <v>41</v>
      </c>
      <c r="B14" s="147">
        <v>502</v>
      </c>
      <c r="C14" s="148">
        <f>B14/$B$15</f>
        <v>0.34716459197786997</v>
      </c>
      <c r="D14" s="148">
        <f t="shared" si="1"/>
        <v>3.8695752717181842E-2</v>
      </c>
    </row>
    <row r="15" spans="1:6" x14ac:dyDescent="0.25">
      <c r="A15" s="129" t="s">
        <v>42</v>
      </c>
      <c r="B15" s="150">
        <v>1446</v>
      </c>
      <c r="C15" s="149">
        <f>B15/$B$15</f>
        <v>1</v>
      </c>
      <c r="D15" s="149">
        <f t="shared" si="1"/>
        <v>0.11146226778694211</v>
      </c>
    </row>
    <row r="16" spans="1:6" x14ac:dyDescent="0.25">
      <c r="A16" s="72" t="s">
        <v>43</v>
      </c>
      <c r="B16" s="73">
        <v>64</v>
      </c>
      <c r="C16" s="21">
        <f t="shared" ref="C16:C21" si="2">B16/$B$21</f>
        <v>8.8154269972451793E-2</v>
      </c>
      <c r="D16" s="21">
        <f>B16/$B$29</f>
        <v>4.9333230555769674E-3</v>
      </c>
    </row>
    <row r="17" spans="1:4" x14ac:dyDescent="0.25">
      <c r="A17" s="7" t="s">
        <v>44</v>
      </c>
      <c r="B17" s="74">
        <v>322</v>
      </c>
      <c r="C17" s="23">
        <f t="shared" si="2"/>
        <v>0.44352617079889806</v>
      </c>
      <c r="D17" s="23">
        <f t="shared" si="1"/>
        <v>2.4820781623371618E-2</v>
      </c>
    </row>
    <row r="18" spans="1:4" x14ac:dyDescent="0.25">
      <c r="A18" s="7" t="s">
        <v>45</v>
      </c>
      <c r="B18" s="74">
        <v>107</v>
      </c>
      <c r="C18" s="23">
        <f t="shared" si="2"/>
        <v>0.14738292011019283</v>
      </c>
      <c r="D18" s="23">
        <f t="shared" si="1"/>
        <v>8.2478994835427418E-3</v>
      </c>
    </row>
    <row r="19" spans="1:4" x14ac:dyDescent="0.25">
      <c r="A19" s="7" t="s">
        <v>46</v>
      </c>
      <c r="B19" s="74">
        <v>9</v>
      </c>
      <c r="C19" s="23">
        <f t="shared" si="2"/>
        <v>1.2396694214876033E-2</v>
      </c>
      <c r="D19" s="23">
        <f t="shared" si="1"/>
        <v>6.9374855469051108E-4</v>
      </c>
    </row>
    <row r="20" spans="1:4" x14ac:dyDescent="0.25">
      <c r="A20" s="146" t="s">
        <v>47</v>
      </c>
      <c r="B20" s="147">
        <v>224</v>
      </c>
      <c r="C20" s="148">
        <f t="shared" si="2"/>
        <v>0.30853994490358128</v>
      </c>
      <c r="D20" s="148">
        <f t="shared" si="1"/>
        <v>1.7266630694519388E-2</v>
      </c>
    </row>
    <row r="21" spans="1:4" x14ac:dyDescent="0.25">
      <c r="A21" s="129" t="s">
        <v>48</v>
      </c>
      <c r="B21" s="150">
        <v>726</v>
      </c>
      <c r="C21" s="149">
        <f t="shared" si="2"/>
        <v>1</v>
      </c>
      <c r="D21" s="149">
        <f t="shared" si="1"/>
        <v>5.5962383411701226E-2</v>
      </c>
    </row>
    <row r="22" spans="1:4" x14ac:dyDescent="0.25">
      <c r="A22" s="72" t="s">
        <v>49</v>
      </c>
      <c r="B22" s="73">
        <v>670</v>
      </c>
      <c r="C22" s="21">
        <f>B22/$B$25</f>
        <v>0.42976266837716487</v>
      </c>
      <c r="D22" s="21">
        <f t="shared" si="1"/>
        <v>5.1645725738071378E-2</v>
      </c>
    </row>
    <row r="23" spans="1:4" x14ac:dyDescent="0.25">
      <c r="A23" s="7" t="s">
        <v>50</v>
      </c>
      <c r="B23" s="74">
        <v>492</v>
      </c>
      <c r="C23" s="23">
        <f>B23/$B$25</f>
        <v>0.31558691468890315</v>
      </c>
      <c r="D23" s="23">
        <f t="shared" si="1"/>
        <v>3.7924920989747937E-2</v>
      </c>
    </row>
    <row r="24" spans="1:4" x14ac:dyDescent="0.25">
      <c r="A24" s="146" t="s">
        <v>51</v>
      </c>
      <c r="B24" s="147">
        <v>397</v>
      </c>
      <c r="C24" s="148">
        <f>B24/$B$25</f>
        <v>0.25465041693393203</v>
      </c>
      <c r="D24" s="148">
        <f t="shared" si="1"/>
        <v>3.0602019579125877E-2</v>
      </c>
    </row>
    <row r="25" spans="1:4" x14ac:dyDescent="0.25">
      <c r="A25" s="129" t="s">
        <v>52</v>
      </c>
      <c r="B25" s="150">
        <v>1559</v>
      </c>
      <c r="C25" s="149">
        <f>B25/$B$25</f>
        <v>1</v>
      </c>
      <c r="D25" s="149">
        <f t="shared" si="1"/>
        <v>0.12017266630694519</v>
      </c>
    </row>
    <row r="26" spans="1:4" x14ac:dyDescent="0.25">
      <c r="A26" s="72" t="s">
        <v>53</v>
      </c>
      <c r="B26" s="73">
        <v>79</v>
      </c>
      <c r="C26" s="21">
        <f>B26/$B$28</f>
        <v>0.23582089552238805</v>
      </c>
      <c r="D26" s="21">
        <f t="shared" si="1"/>
        <v>6.0895706467278196E-3</v>
      </c>
    </row>
    <row r="27" spans="1:4" x14ac:dyDescent="0.25">
      <c r="A27" s="146" t="s">
        <v>54</v>
      </c>
      <c r="B27" s="147">
        <v>256</v>
      </c>
      <c r="C27" s="148">
        <f>B27/$B$28</f>
        <v>0.76417910447761195</v>
      </c>
      <c r="D27" s="148">
        <f t="shared" si="1"/>
        <v>1.973329222230787E-2</v>
      </c>
    </row>
    <row r="28" spans="1:4" x14ac:dyDescent="0.25">
      <c r="A28" s="129" t="s">
        <v>55</v>
      </c>
      <c r="B28" s="150">
        <v>335</v>
      </c>
      <c r="C28" s="149">
        <f>B28/$B$28</f>
        <v>1</v>
      </c>
      <c r="D28" s="149">
        <f t="shared" si="1"/>
        <v>2.5822862869035689E-2</v>
      </c>
    </row>
    <row r="29" spans="1:4" x14ac:dyDescent="0.25">
      <c r="A29" s="122" t="s">
        <v>56</v>
      </c>
      <c r="B29" s="123">
        <f>SUM(B5:B28)/2</f>
        <v>12973</v>
      </c>
      <c r="C29" s="124" t="s">
        <v>57</v>
      </c>
      <c r="D29" s="124" t="s">
        <v>57</v>
      </c>
    </row>
    <row r="30" spans="1:4" x14ac:dyDescent="0.25">
      <c r="A30" s="125" t="s">
        <v>28</v>
      </c>
      <c r="B30" s="126">
        <v>316</v>
      </c>
      <c r="C30" s="127" t="s">
        <v>57</v>
      </c>
      <c r="D30" s="127" t="s">
        <v>57</v>
      </c>
    </row>
    <row r="31" spans="1:4" x14ac:dyDescent="0.25">
      <c r="A31" s="129" t="s">
        <v>83</v>
      </c>
      <c r="B31" s="128">
        <f>SUM(B29:B30)</f>
        <v>13289</v>
      </c>
      <c r="C31" s="130" t="s">
        <v>57</v>
      </c>
      <c r="D31" s="130" t="s">
        <v>57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U29"/>
  <sheetViews>
    <sheetView topLeftCell="A4" workbookViewId="0">
      <selection activeCell="C28" sqref="C28"/>
    </sheetView>
  </sheetViews>
  <sheetFormatPr defaultColWidth="10.85546875" defaultRowHeight="15" customHeight="1" x14ac:dyDescent="0.25"/>
  <cols>
    <col min="1" max="2" width="16.85546875" style="246" customWidth="1"/>
    <col min="3" max="13" width="8.85546875" style="246" customWidth="1"/>
    <col min="14" max="15" width="15" style="246" customWidth="1"/>
    <col min="16" max="16" width="10.85546875" style="246"/>
    <col min="17" max="17" width="8.42578125" style="246" customWidth="1"/>
    <col min="18" max="26" width="7.140625" style="246" customWidth="1"/>
    <col min="27" max="16384" width="10.85546875" style="246"/>
  </cols>
  <sheetData>
    <row r="1" spans="1:21" ht="15" customHeight="1" x14ac:dyDescent="0.25">
      <c r="A1" s="245" t="s">
        <v>104</v>
      </c>
      <c r="B1" s="245"/>
      <c r="C1" s="245"/>
      <c r="D1" s="245"/>
      <c r="E1" s="245"/>
      <c r="F1" s="245"/>
      <c r="G1" s="245"/>
      <c r="H1" s="245"/>
      <c r="I1" s="245"/>
      <c r="J1" s="245"/>
      <c r="K1" s="245"/>
      <c r="L1" s="245"/>
      <c r="M1" s="245"/>
    </row>
    <row r="2" spans="1:21" ht="15" customHeight="1" x14ac:dyDescent="0.25">
      <c r="A2" s="60" t="s">
        <v>61</v>
      </c>
      <c r="B2" s="60"/>
      <c r="C2" s="60"/>
      <c r="D2" s="60"/>
      <c r="E2" s="60"/>
      <c r="F2" s="60"/>
      <c r="G2" s="60"/>
      <c r="H2" s="60"/>
      <c r="I2" s="60"/>
      <c r="J2" s="60"/>
      <c r="K2" s="60"/>
      <c r="L2" s="60"/>
      <c r="M2" s="60"/>
    </row>
    <row r="3" spans="1:21" ht="15" customHeight="1" x14ac:dyDescent="0.25">
      <c r="A3" s="60" t="s">
        <v>18</v>
      </c>
      <c r="B3" s="60"/>
      <c r="C3" s="60"/>
      <c r="D3" s="60"/>
      <c r="E3" s="60"/>
      <c r="F3" s="60"/>
      <c r="G3" s="60"/>
      <c r="H3" s="60"/>
      <c r="I3" s="60"/>
      <c r="J3" s="60"/>
      <c r="K3" s="60"/>
      <c r="L3" s="60"/>
      <c r="M3" s="60"/>
      <c r="N3" s="61"/>
      <c r="O3" s="61"/>
    </row>
    <row r="4" spans="1:21" ht="54" customHeight="1" x14ac:dyDescent="0.25">
      <c r="A4" s="104" t="s">
        <v>19</v>
      </c>
      <c r="B4" s="104" t="s">
        <v>89</v>
      </c>
      <c r="C4" s="110">
        <v>2015</v>
      </c>
      <c r="D4" s="110">
        <v>2016</v>
      </c>
      <c r="E4" s="110">
        <v>2017</v>
      </c>
      <c r="F4" s="110">
        <v>2018</v>
      </c>
      <c r="G4" s="110">
        <v>2019</v>
      </c>
      <c r="H4" s="110">
        <v>2020</v>
      </c>
      <c r="I4" s="110">
        <v>2021</v>
      </c>
      <c r="J4" s="110">
        <v>2022</v>
      </c>
      <c r="K4" s="110">
        <v>2023</v>
      </c>
      <c r="L4" s="110">
        <v>2024</v>
      </c>
      <c r="M4" s="110">
        <v>2025</v>
      </c>
      <c r="N4" s="101" t="s">
        <v>100</v>
      </c>
      <c r="O4" s="101" t="s">
        <v>101</v>
      </c>
    </row>
    <row r="5" spans="1:21" ht="15" customHeight="1" x14ac:dyDescent="0.25">
      <c r="A5" s="65" t="s">
        <v>21</v>
      </c>
      <c r="B5" s="228">
        <v>10</v>
      </c>
      <c r="C5" s="20">
        <v>93</v>
      </c>
      <c r="D5" s="20">
        <v>69</v>
      </c>
      <c r="E5" s="20">
        <v>62</v>
      </c>
      <c r="F5" s="63">
        <v>100</v>
      </c>
      <c r="G5" s="63">
        <v>49</v>
      </c>
      <c r="H5" s="63">
        <v>42</v>
      </c>
      <c r="I5" s="63">
        <v>17</v>
      </c>
      <c r="J5" s="63">
        <v>17</v>
      </c>
      <c r="K5" s="63">
        <v>27</v>
      </c>
      <c r="L5" s="63">
        <v>24</v>
      </c>
      <c r="M5" s="63">
        <v>18</v>
      </c>
      <c r="N5" s="111">
        <v>-0.80645161290322576</v>
      </c>
      <c r="O5" s="111">
        <v>-0.25</v>
      </c>
      <c r="Q5" s="247"/>
      <c r="R5" s="247"/>
      <c r="S5" s="247"/>
      <c r="T5" s="247"/>
      <c r="U5" s="248"/>
    </row>
    <row r="6" spans="1:21" ht="15" customHeight="1" x14ac:dyDescent="0.25">
      <c r="A6" s="62" t="s">
        <v>21</v>
      </c>
      <c r="B6" s="229">
        <v>11</v>
      </c>
      <c r="C6" s="22">
        <v>385</v>
      </c>
      <c r="D6" s="22">
        <v>291</v>
      </c>
      <c r="E6" s="22">
        <v>226</v>
      </c>
      <c r="F6" s="182">
        <v>371</v>
      </c>
      <c r="G6" s="182">
        <v>223</v>
      </c>
      <c r="H6" s="182">
        <v>181</v>
      </c>
      <c r="I6" s="182">
        <v>113</v>
      </c>
      <c r="J6" s="182">
        <v>112</v>
      </c>
      <c r="K6" s="182">
        <v>118</v>
      </c>
      <c r="L6" s="182">
        <v>102</v>
      </c>
      <c r="M6" s="182">
        <v>95</v>
      </c>
      <c r="N6" s="183">
        <v>-0.75324675324675328</v>
      </c>
      <c r="O6" s="183">
        <v>-6.8627450980392135E-2</v>
      </c>
      <c r="Q6" s="247"/>
      <c r="R6" s="247"/>
      <c r="S6" s="247"/>
      <c r="T6" s="247"/>
      <c r="U6" s="248"/>
    </row>
    <row r="7" spans="1:21" ht="15" customHeight="1" x14ac:dyDescent="0.25">
      <c r="A7" s="62" t="s">
        <v>21</v>
      </c>
      <c r="B7" s="229">
        <v>12</v>
      </c>
      <c r="C7" s="22">
        <v>1032</v>
      </c>
      <c r="D7" s="22">
        <v>968</v>
      </c>
      <c r="E7" s="22">
        <v>812</v>
      </c>
      <c r="F7" s="182">
        <v>984</v>
      </c>
      <c r="G7" s="182">
        <v>786</v>
      </c>
      <c r="H7" s="182">
        <v>675</v>
      </c>
      <c r="I7" s="182">
        <v>413</v>
      </c>
      <c r="J7" s="182">
        <v>406</v>
      </c>
      <c r="K7" s="182">
        <v>434</v>
      </c>
      <c r="L7" s="182">
        <v>400</v>
      </c>
      <c r="M7" s="182">
        <v>344</v>
      </c>
      <c r="N7" s="183">
        <v>-0.66666666666666674</v>
      </c>
      <c r="O7" s="183">
        <v>-0.14000000000000001</v>
      </c>
      <c r="Q7" s="247"/>
      <c r="R7" s="247"/>
      <c r="S7" s="247"/>
      <c r="T7" s="247"/>
      <c r="U7" s="248"/>
    </row>
    <row r="8" spans="1:21" ht="15" customHeight="1" x14ac:dyDescent="0.25">
      <c r="A8" s="62" t="s">
        <v>21</v>
      </c>
      <c r="B8" s="229">
        <v>13</v>
      </c>
      <c r="C8" s="22">
        <v>2462</v>
      </c>
      <c r="D8" s="22">
        <v>2214</v>
      </c>
      <c r="E8" s="22">
        <v>1930</v>
      </c>
      <c r="F8" s="182">
        <v>2209</v>
      </c>
      <c r="G8" s="182">
        <v>1777</v>
      </c>
      <c r="H8" s="182">
        <v>1645</v>
      </c>
      <c r="I8" s="182">
        <v>1029</v>
      </c>
      <c r="J8" s="182">
        <v>996</v>
      </c>
      <c r="K8" s="182">
        <v>1032</v>
      </c>
      <c r="L8" s="182">
        <v>1017</v>
      </c>
      <c r="M8" s="182">
        <v>912</v>
      </c>
      <c r="N8" s="183">
        <v>-0.62956945572705125</v>
      </c>
      <c r="O8" s="183">
        <v>-0.10324483775811211</v>
      </c>
      <c r="Q8" s="247"/>
      <c r="R8" s="247"/>
      <c r="S8" s="247"/>
      <c r="T8" s="247"/>
      <c r="U8" s="248"/>
    </row>
    <row r="9" spans="1:21" ht="15" customHeight="1" x14ac:dyDescent="0.25">
      <c r="A9" s="62" t="s">
        <v>21</v>
      </c>
      <c r="B9" s="229">
        <v>14</v>
      </c>
      <c r="C9" s="102">
        <v>4658</v>
      </c>
      <c r="D9" s="102">
        <v>4250</v>
      </c>
      <c r="E9" s="102">
        <v>3663</v>
      </c>
      <c r="F9" s="64">
        <v>3925</v>
      </c>
      <c r="G9" s="64">
        <v>3336</v>
      </c>
      <c r="H9" s="182">
        <v>2973</v>
      </c>
      <c r="I9" s="182">
        <v>2186</v>
      </c>
      <c r="J9" s="182">
        <v>1818</v>
      </c>
      <c r="K9" s="182">
        <v>1948</v>
      </c>
      <c r="L9" s="182">
        <v>1860</v>
      </c>
      <c r="M9" s="182">
        <v>1806</v>
      </c>
      <c r="N9" s="183">
        <v>-0.61227994847574063</v>
      </c>
      <c r="O9" s="183">
        <v>-2.9032258064516148E-2</v>
      </c>
      <c r="Q9" s="247"/>
      <c r="R9" s="247"/>
      <c r="S9" s="247"/>
      <c r="T9" s="247"/>
      <c r="U9" s="248"/>
    </row>
    <row r="10" spans="1:21" ht="15" customHeight="1" x14ac:dyDescent="0.25">
      <c r="A10" s="62" t="s">
        <v>21</v>
      </c>
      <c r="B10" s="229">
        <v>15</v>
      </c>
      <c r="C10" s="22">
        <v>7243</v>
      </c>
      <c r="D10" s="22">
        <v>6343</v>
      </c>
      <c r="E10" s="22">
        <v>5488</v>
      </c>
      <c r="F10" s="182">
        <v>5469</v>
      </c>
      <c r="G10" s="182">
        <v>4825</v>
      </c>
      <c r="H10" s="182">
        <v>4332</v>
      </c>
      <c r="I10" s="182">
        <v>3406</v>
      </c>
      <c r="J10" s="182">
        <v>2932</v>
      </c>
      <c r="K10" s="182">
        <v>2709</v>
      </c>
      <c r="L10" s="182">
        <v>2739</v>
      </c>
      <c r="M10" s="182">
        <v>2768</v>
      </c>
      <c r="N10" s="183">
        <v>-0.61783791246720976</v>
      </c>
      <c r="O10" s="183">
        <v>1.0587805768528691E-2</v>
      </c>
      <c r="Q10" s="247"/>
      <c r="R10" s="247"/>
      <c r="S10" s="247"/>
      <c r="T10" s="247"/>
      <c r="U10" s="248"/>
    </row>
    <row r="11" spans="1:21" ht="15" customHeight="1" x14ac:dyDescent="0.25">
      <c r="A11" s="62" t="s">
        <v>21</v>
      </c>
      <c r="B11" s="229">
        <v>16</v>
      </c>
      <c r="C11" s="22">
        <v>9669</v>
      </c>
      <c r="D11" s="22">
        <v>8193</v>
      </c>
      <c r="E11" s="22">
        <v>7045</v>
      </c>
      <c r="F11" s="182">
        <v>6988</v>
      </c>
      <c r="G11" s="182">
        <v>5798</v>
      </c>
      <c r="H11" s="182">
        <v>5290</v>
      </c>
      <c r="I11" s="182">
        <v>4489</v>
      </c>
      <c r="J11" s="182">
        <v>3656</v>
      </c>
      <c r="K11" s="182">
        <v>3445</v>
      </c>
      <c r="L11" s="182">
        <v>3498</v>
      </c>
      <c r="M11" s="182">
        <v>3418</v>
      </c>
      <c r="N11" s="183">
        <v>-0.64649912090185135</v>
      </c>
      <c r="O11" s="183">
        <v>-2.2870211549456787E-2</v>
      </c>
      <c r="Q11" s="247"/>
      <c r="R11" s="247"/>
      <c r="S11" s="247"/>
      <c r="T11" s="247"/>
      <c r="U11" s="248"/>
    </row>
    <row r="12" spans="1:21" ht="15" customHeight="1" x14ac:dyDescent="0.25">
      <c r="A12" s="68" t="s">
        <v>21</v>
      </c>
      <c r="B12" s="230" t="s">
        <v>69</v>
      </c>
      <c r="C12" s="184">
        <v>12404</v>
      </c>
      <c r="D12" s="184">
        <v>10621</v>
      </c>
      <c r="E12" s="184">
        <v>9126</v>
      </c>
      <c r="F12" s="185">
        <v>8016</v>
      </c>
      <c r="G12" s="185">
        <v>6561</v>
      </c>
      <c r="H12" s="185">
        <v>5867</v>
      </c>
      <c r="I12" s="185">
        <v>5121</v>
      </c>
      <c r="J12" s="185">
        <v>4340</v>
      </c>
      <c r="K12" s="185">
        <v>4030</v>
      </c>
      <c r="L12" s="185">
        <v>4046</v>
      </c>
      <c r="M12" s="185">
        <v>3928</v>
      </c>
      <c r="N12" s="186">
        <v>-0.68332795872299257</v>
      </c>
      <c r="O12" s="186">
        <v>-2.9164607019278255E-2</v>
      </c>
      <c r="Q12" s="247"/>
      <c r="R12" s="247"/>
      <c r="S12" s="247"/>
      <c r="T12" s="247"/>
      <c r="U12" s="248"/>
    </row>
    <row r="13" spans="1:21" ht="15" customHeight="1" x14ac:dyDescent="0.25">
      <c r="A13" s="65" t="s">
        <v>21</v>
      </c>
      <c r="B13" s="228" t="s">
        <v>70</v>
      </c>
      <c r="C13" s="103">
        <v>8630</v>
      </c>
      <c r="D13" s="103">
        <v>7792</v>
      </c>
      <c r="E13" s="103">
        <v>6693</v>
      </c>
      <c r="F13" s="103">
        <v>7589</v>
      </c>
      <c r="G13" s="103">
        <v>6171</v>
      </c>
      <c r="H13" s="103">
        <v>5516</v>
      </c>
      <c r="I13" s="103">
        <v>3758</v>
      </c>
      <c r="J13" s="103">
        <v>3349</v>
      </c>
      <c r="K13" s="103">
        <v>3559</v>
      </c>
      <c r="L13" s="103">
        <v>3403</v>
      </c>
      <c r="M13" s="103">
        <v>3175</v>
      </c>
      <c r="N13" s="111">
        <v>-0.63209733487833142</v>
      </c>
      <c r="O13" s="111">
        <v>-6.6999706141639748E-2</v>
      </c>
    </row>
    <row r="14" spans="1:21" ht="15" customHeight="1" x14ac:dyDescent="0.25">
      <c r="A14" s="222" t="s">
        <v>21</v>
      </c>
      <c r="B14" s="231" t="s">
        <v>71</v>
      </c>
      <c r="C14" s="223">
        <v>29316</v>
      </c>
      <c r="D14" s="223">
        <v>25157</v>
      </c>
      <c r="E14" s="223">
        <v>21659</v>
      </c>
      <c r="F14" s="223">
        <v>20473</v>
      </c>
      <c r="G14" s="223">
        <v>17184</v>
      </c>
      <c r="H14" s="223">
        <v>15489</v>
      </c>
      <c r="I14" s="223">
        <v>13016</v>
      </c>
      <c r="J14" s="223">
        <v>10928</v>
      </c>
      <c r="K14" s="223">
        <v>10184</v>
      </c>
      <c r="L14" s="223">
        <v>10283</v>
      </c>
      <c r="M14" s="223">
        <v>10114</v>
      </c>
      <c r="N14" s="224">
        <v>-0.65500068222131258</v>
      </c>
      <c r="O14" s="224">
        <v>-1.6434892541087209E-2</v>
      </c>
    </row>
    <row r="15" spans="1:21" ht="15" customHeight="1" x14ac:dyDescent="0.25">
      <c r="A15" s="225" t="s">
        <v>29</v>
      </c>
      <c r="B15" s="232" t="s">
        <v>30</v>
      </c>
      <c r="C15" s="118">
        <v>37946</v>
      </c>
      <c r="D15" s="118">
        <v>32949</v>
      </c>
      <c r="E15" s="118">
        <v>28352</v>
      </c>
      <c r="F15" s="226">
        <v>28062</v>
      </c>
      <c r="G15" s="226">
        <v>23355</v>
      </c>
      <c r="H15" s="226">
        <v>21005</v>
      </c>
      <c r="I15" s="226">
        <v>16774</v>
      </c>
      <c r="J15" s="226">
        <v>14277</v>
      </c>
      <c r="K15" s="226">
        <v>13743</v>
      </c>
      <c r="L15" s="226">
        <v>13686</v>
      </c>
      <c r="M15" s="226">
        <v>13289</v>
      </c>
      <c r="N15" s="227">
        <v>-0.64979180941337689</v>
      </c>
      <c r="O15" s="227">
        <v>-2.9007745141020003E-2</v>
      </c>
    </row>
    <row r="16" spans="1:21" ht="15" customHeight="1" x14ac:dyDescent="0.25">
      <c r="A16" s="62" t="s">
        <v>72</v>
      </c>
      <c r="B16" s="228">
        <v>10</v>
      </c>
      <c r="C16" s="66">
        <v>2.4508512096136615E-3</v>
      </c>
      <c r="D16" s="66">
        <v>2.0941454975871802E-3</v>
      </c>
      <c r="E16" s="66">
        <v>2.1867945823927765E-3</v>
      </c>
      <c r="F16" s="66">
        <v>3.5635378804076689E-3</v>
      </c>
      <c r="G16" s="66">
        <v>2.098051809034468E-3</v>
      </c>
      <c r="H16" s="66">
        <v>1.9995239228755056E-3</v>
      </c>
      <c r="I16" s="66">
        <v>1.0134732323834506E-3</v>
      </c>
      <c r="J16" s="66">
        <v>1.1907263430692722E-3</v>
      </c>
      <c r="K16" s="66">
        <v>1.9646365422396855E-3</v>
      </c>
      <c r="L16" s="66">
        <v>1.7536168347216134E-3</v>
      </c>
      <c r="M16" s="66">
        <v>1.3545037248852434E-3</v>
      </c>
      <c r="N16" s="67">
        <v>-0.10963474847284181</v>
      </c>
      <c r="O16" s="67">
        <v>-3.9911310983637004E-2</v>
      </c>
      <c r="Q16" s="252"/>
      <c r="R16" s="252"/>
    </row>
    <row r="17" spans="1:18" ht="15" customHeight="1" x14ac:dyDescent="0.25">
      <c r="A17" s="62" t="s">
        <v>72</v>
      </c>
      <c r="B17" s="229">
        <v>11</v>
      </c>
      <c r="C17" s="66">
        <v>1.0145996943024298E-2</v>
      </c>
      <c r="D17" s="66">
        <v>8.831831011563325E-3</v>
      </c>
      <c r="E17" s="66">
        <v>7.9712189616252815E-3</v>
      </c>
      <c r="F17" s="66">
        <v>1.322072553631245E-2</v>
      </c>
      <c r="G17" s="66">
        <v>9.548276600299721E-3</v>
      </c>
      <c r="H17" s="66">
        <v>8.6169959533444421E-3</v>
      </c>
      <c r="I17" s="66">
        <v>6.7366161917252892E-3</v>
      </c>
      <c r="J17" s="66">
        <v>7.8447853190446171E-3</v>
      </c>
      <c r="K17" s="66">
        <v>8.5861893327512182E-3</v>
      </c>
      <c r="L17" s="66">
        <v>7.4528715475668562E-3</v>
      </c>
      <c r="M17" s="66">
        <v>7.1487696591165627E-3</v>
      </c>
      <c r="N17" s="67">
        <v>-0.29972272839077357</v>
      </c>
      <c r="O17" s="67">
        <v>-3.0410188845029357E-2</v>
      </c>
      <c r="Q17" s="252"/>
      <c r="R17" s="252"/>
    </row>
    <row r="18" spans="1:18" ht="15" customHeight="1" x14ac:dyDescent="0.25">
      <c r="A18" s="62" t="s">
        <v>72</v>
      </c>
      <c r="B18" s="229">
        <v>12</v>
      </c>
      <c r="C18" s="66">
        <v>2.7196542455067727E-2</v>
      </c>
      <c r="D18" s="66">
        <v>2.9378736835715805E-2</v>
      </c>
      <c r="E18" s="66">
        <v>2.8639954853273138E-2</v>
      </c>
      <c r="F18" s="66">
        <v>3.5065212743211463E-2</v>
      </c>
      <c r="G18" s="66">
        <v>3.3654463712267178E-2</v>
      </c>
      <c r="H18" s="66">
        <v>3.2135205903356341E-2</v>
      </c>
      <c r="I18" s="66">
        <v>2.4621437939668533E-2</v>
      </c>
      <c r="J18" s="66">
        <v>2.8437346781536737E-2</v>
      </c>
      <c r="K18" s="66">
        <v>3.1579713308593466E-2</v>
      </c>
      <c r="L18" s="66">
        <v>2.9226947245360221E-2</v>
      </c>
      <c r="M18" s="66">
        <v>2.5886071186695763E-2</v>
      </c>
      <c r="N18" s="67">
        <v>-0.13104712683719641</v>
      </c>
      <c r="O18" s="67">
        <v>-0.33408760586644581</v>
      </c>
      <c r="Q18" s="252"/>
      <c r="R18" s="252"/>
    </row>
    <row r="19" spans="1:18" ht="15" customHeight="1" x14ac:dyDescent="0.25">
      <c r="A19" s="62" t="s">
        <v>72</v>
      </c>
      <c r="B19" s="229">
        <v>13</v>
      </c>
      <c r="C19" s="66">
        <v>6.488167395772941E-2</v>
      </c>
      <c r="D19" s="66">
        <v>6.7194755531275602E-2</v>
      </c>
      <c r="E19" s="66">
        <v>6.8072799097065456E-2</v>
      </c>
      <c r="F19" s="66">
        <v>7.8718551778205401E-2</v>
      </c>
      <c r="G19" s="66">
        <v>7.6086491115392854E-2</v>
      </c>
      <c r="H19" s="66">
        <v>7.8314686979290643E-2</v>
      </c>
      <c r="I19" s="66">
        <v>6.1344938595445334E-2</v>
      </c>
      <c r="J19" s="66">
        <v>6.976255515864678E-2</v>
      </c>
      <c r="K19" s="66">
        <v>7.5092774503383544E-2</v>
      </c>
      <c r="L19" s="66">
        <v>7.4309513371328365E-2</v>
      </c>
      <c r="M19" s="66">
        <v>6.8628188727518996E-2</v>
      </c>
      <c r="N19" s="67">
        <v>0.37465147697895856</v>
      </c>
      <c r="O19" s="67">
        <v>-0.5681324643809369</v>
      </c>
      <c r="Q19" s="252"/>
      <c r="R19" s="252"/>
    </row>
    <row r="20" spans="1:18" ht="15" customHeight="1" x14ac:dyDescent="0.25">
      <c r="A20" s="62" t="s">
        <v>72</v>
      </c>
      <c r="B20" s="229">
        <v>14</v>
      </c>
      <c r="C20" s="66">
        <v>0.12275338639118748</v>
      </c>
      <c r="D20" s="66">
        <v>0.12898722267747123</v>
      </c>
      <c r="E20" s="66">
        <v>0.12919723476297967</v>
      </c>
      <c r="F20" s="66">
        <v>0.139868861806001</v>
      </c>
      <c r="G20" s="66">
        <v>0.14283879254977522</v>
      </c>
      <c r="H20" s="66">
        <v>0.14153772911211615</v>
      </c>
      <c r="I20" s="66">
        <v>0.13032073447001311</v>
      </c>
      <c r="J20" s="66">
        <v>0.12733767598234924</v>
      </c>
      <c r="K20" s="66">
        <v>0.14174488830677437</v>
      </c>
      <c r="L20" s="66">
        <v>0.13590530469092504</v>
      </c>
      <c r="M20" s="66">
        <v>0.13590187373015275</v>
      </c>
      <c r="N20" s="67">
        <v>1.3148487338965273</v>
      </c>
      <c r="O20" s="67">
        <v>-3.4309607722937674E-4</v>
      </c>
      <c r="Q20" s="252"/>
      <c r="R20" s="252"/>
    </row>
    <row r="21" spans="1:18" ht="15" customHeight="1" x14ac:dyDescent="0.25">
      <c r="A21" s="62" t="s">
        <v>72</v>
      </c>
      <c r="B21" s="229">
        <v>15</v>
      </c>
      <c r="C21" s="66">
        <v>0.19087650872292206</v>
      </c>
      <c r="D21" s="66">
        <v>0.19250963610428237</v>
      </c>
      <c r="E21" s="66">
        <v>0.1935665914221219</v>
      </c>
      <c r="F21" s="66">
        <v>0.19488988667949542</v>
      </c>
      <c r="G21" s="66">
        <v>0.20659387711410832</v>
      </c>
      <c r="H21" s="66">
        <v>0.20623661033087359</v>
      </c>
      <c r="I21" s="66">
        <v>0.20305234291164898</v>
      </c>
      <c r="J21" s="66">
        <v>0.205365272816418</v>
      </c>
      <c r="K21" s="66">
        <v>0.1971185330713818</v>
      </c>
      <c r="L21" s="66">
        <v>0.20013152126260411</v>
      </c>
      <c r="M21" s="66">
        <v>0.20829257280457522</v>
      </c>
      <c r="N21" s="67">
        <v>1.7416064081653166</v>
      </c>
      <c r="O21" s="67">
        <v>0.81610515419711094</v>
      </c>
      <c r="Q21" s="252"/>
      <c r="R21" s="252"/>
    </row>
    <row r="22" spans="1:18" ht="15" customHeight="1" x14ac:dyDescent="0.25">
      <c r="A22" s="62" t="s">
        <v>72</v>
      </c>
      <c r="B22" s="229">
        <v>16</v>
      </c>
      <c r="C22" s="66">
        <v>0.25480946608338167</v>
      </c>
      <c r="D22" s="66">
        <v>0.24865701538741691</v>
      </c>
      <c r="E22" s="66">
        <v>0.24848335214446954</v>
      </c>
      <c r="F22" s="66">
        <v>0.2490200270828879</v>
      </c>
      <c r="G22" s="66">
        <v>0.24825519160779277</v>
      </c>
      <c r="H22" s="66">
        <v>0.2518447988574149</v>
      </c>
      <c r="I22" s="66">
        <v>0.26761654942172408</v>
      </c>
      <c r="J22" s="66">
        <v>0.25607620648595641</v>
      </c>
      <c r="K22" s="66">
        <v>0.25067306992650806</v>
      </c>
      <c r="L22" s="66">
        <v>0.25558965366067515</v>
      </c>
      <c r="M22" s="66">
        <v>0.25720520731432012</v>
      </c>
      <c r="N22" s="67">
        <v>0.23957412309384418</v>
      </c>
      <c r="O22" s="67">
        <v>0.16155536536449633</v>
      </c>
      <c r="Q22" s="252"/>
      <c r="R22" s="252"/>
    </row>
    <row r="23" spans="1:18" ht="15" customHeight="1" x14ac:dyDescent="0.25">
      <c r="A23" s="68" t="s">
        <v>72</v>
      </c>
      <c r="B23" s="229" t="s">
        <v>69</v>
      </c>
      <c r="C23" s="66">
        <v>0.32688557423707376</v>
      </c>
      <c r="D23" s="66">
        <v>0.32234665695468756</v>
      </c>
      <c r="E23" s="66">
        <v>0.32188205417607224</v>
      </c>
      <c r="F23" s="66">
        <v>0.2856531964934787</v>
      </c>
      <c r="G23" s="66">
        <v>0.28092485549132951</v>
      </c>
      <c r="H23" s="66">
        <v>0.27931444894072838</v>
      </c>
      <c r="I23" s="66">
        <v>0.30529390723739119</v>
      </c>
      <c r="J23" s="66">
        <v>0.30398543111297893</v>
      </c>
      <c r="K23" s="66">
        <v>0.2932401950083679</v>
      </c>
      <c r="L23" s="66">
        <v>0.29563057138681864</v>
      </c>
      <c r="M23" s="66">
        <v>0.29558281285273535</v>
      </c>
      <c r="N23" s="221">
        <v>-3.1302761384338407</v>
      </c>
      <c r="O23" s="67">
        <v>-4.7758534083286452E-3</v>
      </c>
      <c r="Q23" s="252"/>
      <c r="R23" s="252"/>
    </row>
    <row r="24" spans="1:18" ht="15" customHeight="1" x14ac:dyDescent="0.25">
      <c r="A24" s="65" t="s">
        <v>72</v>
      </c>
      <c r="B24" s="228" t="s">
        <v>70</v>
      </c>
      <c r="C24" s="69">
        <v>0.22742845095662256</v>
      </c>
      <c r="D24" s="69">
        <v>0.23648669155361315</v>
      </c>
      <c r="E24" s="69">
        <v>0.23606800225733635</v>
      </c>
      <c r="F24" s="69">
        <v>0.27043688974413799</v>
      </c>
      <c r="G24" s="69">
        <v>0.26422607578676943</v>
      </c>
      <c r="H24" s="69">
        <v>0.26260414187098308</v>
      </c>
      <c r="I24" s="69">
        <v>0.22403720042923572</v>
      </c>
      <c r="J24" s="69">
        <v>0.23457308958464662</v>
      </c>
      <c r="K24" s="69">
        <v>0.25896820199374226</v>
      </c>
      <c r="L24" s="69">
        <v>0.24864825368990209</v>
      </c>
      <c r="M24" s="69">
        <v>0.23891940702836933</v>
      </c>
      <c r="N24" s="67">
        <v>1.1490956071746772</v>
      </c>
      <c r="O24" s="70">
        <v>-0.97288466615327585</v>
      </c>
    </row>
    <row r="25" spans="1:18" ht="15" customHeight="1" x14ac:dyDescent="0.25">
      <c r="A25" s="68" t="s">
        <v>72</v>
      </c>
      <c r="B25" s="230" t="s">
        <v>71</v>
      </c>
      <c r="C25" s="220">
        <v>0.77257154904337744</v>
      </c>
      <c r="D25" s="220">
        <v>0.76351330844638687</v>
      </c>
      <c r="E25" s="220">
        <v>0.76393199774266363</v>
      </c>
      <c r="F25" s="220">
        <v>0.72956311025586207</v>
      </c>
      <c r="G25" s="220">
        <v>0.73577392421323062</v>
      </c>
      <c r="H25" s="220">
        <v>0.73739585812901687</v>
      </c>
      <c r="I25" s="220">
        <v>0.77596279957076431</v>
      </c>
      <c r="J25" s="220">
        <v>0.76542691041535338</v>
      </c>
      <c r="K25" s="220">
        <v>0.74103179800625774</v>
      </c>
      <c r="L25" s="220">
        <v>0.75135174631009793</v>
      </c>
      <c r="M25" s="220">
        <v>0.76108059297163067</v>
      </c>
      <c r="N25" s="221">
        <v>-1.1490956071746772</v>
      </c>
      <c r="O25" s="221">
        <v>0.97288466615327307</v>
      </c>
    </row>
    <row r="27" spans="1:18" ht="15" customHeight="1" x14ac:dyDescent="0.25">
      <c r="C27" s="249"/>
    </row>
    <row r="28" spans="1:18" ht="16.350000000000001" customHeight="1" x14ac:dyDescent="0.25">
      <c r="A28" s="250"/>
      <c r="B28" s="250"/>
      <c r="C28" s="251"/>
      <c r="D28" s="251"/>
      <c r="E28" s="251"/>
      <c r="F28" s="251"/>
      <c r="G28" s="251"/>
      <c r="H28" s="251"/>
      <c r="I28" s="251"/>
      <c r="J28" s="251"/>
      <c r="K28" s="251"/>
      <c r="L28" s="251"/>
      <c r="M28" s="251"/>
    </row>
    <row r="29" spans="1:18" ht="16.350000000000001" customHeight="1" x14ac:dyDescent="0.25"/>
  </sheetData>
  <phoneticPr fontId="27" type="noConversion"/>
  <pageMargins left="0.75" right="0.75" top="1" bottom="1" header="0.5" footer="0.5"/>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5A09DB-D557-4ED6-B1B9-E209F1A479B3}">
  <dimension ref="A1:L11"/>
  <sheetViews>
    <sheetView workbookViewId="0"/>
  </sheetViews>
  <sheetFormatPr defaultColWidth="8.85546875" defaultRowHeight="15" x14ac:dyDescent="0.25"/>
  <cols>
    <col min="1" max="1" width="20.42578125" style="242" customWidth="1"/>
    <col min="2" max="12" width="10.85546875" style="242" customWidth="1"/>
    <col min="13" max="16384" width="8.85546875" style="242"/>
  </cols>
  <sheetData>
    <row r="1" spans="1:12" ht="15.75" x14ac:dyDescent="0.25">
      <c r="A1" s="241" t="s">
        <v>105</v>
      </c>
      <c r="B1" s="75"/>
      <c r="C1" s="75"/>
      <c r="D1" s="75"/>
      <c r="E1" s="75"/>
      <c r="F1" s="253"/>
      <c r="G1" s="253"/>
      <c r="H1" s="253"/>
      <c r="I1" s="253"/>
      <c r="J1" s="253"/>
      <c r="K1" s="253"/>
      <c r="L1" s="253"/>
    </row>
    <row r="2" spans="1:12" x14ac:dyDescent="0.25">
      <c r="A2" s="77" t="s">
        <v>17</v>
      </c>
      <c r="B2" s="254"/>
      <c r="C2" s="75"/>
      <c r="D2" s="75"/>
      <c r="E2" s="75"/>
      <c r="F2" s="253"/>
      <c r="G2" s="253"/>
      <c r="H2" s="253"/>
      <c r="I2" s="253"/>
      <c r="J2" s="253"/>
      <c r="K2" s="253"/>
      <c r="L2" s="253"/>
    </row>
    <row r="3" spans="1:12" ht="33.75" customHeight="1" x14ac:dyDescent="0.25">
      <c r="A3" s="17" t="s">
        <v>85</v>
      </c>
      <c r="B3" s="78" t="s">
        <v>62</v>
      </c>
      <c r="C3" s="78" t="s">
        <v>63</v>
      </c>
      <c r="D3" s="78" t="s">
        <v>64</v>
      </c>
      <c r="E3" s="78" t="s">
        <v>65</v>
      </c>
      <c r="F3" s="78" t="s">
        <v>66</v>
      </c>
      <c r="G3" s="78" t="s">
        <v>67</v>
      </c>
      <c r="H3" s="78" t="s">
        <v>68</v>
      </c>
      <c r="I3" s="173" t="s">
        <v>69</v>
      </c>
      <c r="J3" s="174" t="s">
        <v>73</v>
      </c>
      <c r="K3" s="173" t="s">
        <v>74</v>
      </c>
      <c r="L3" s="179" t="s">
        <v>30</v>
      </c>
    </row>
    <row r="4" spans="1:12" x14ac:dyDescent="0.25">
      <c r="A4" s="81" t="s">
        <v>22</v>
      </c>
      <c r="B4" s="20">
        <v>1</v>
      </c>
      <c r="C4" s="20">
        <v>3</v>
      </c>
      <c r="D4" s="82">
        <v>14</v>
      </c>
      <c r="E4" s="82">
        <v>34</v>
      </c>
      <c r="F4" s="82">
        <v>62</v>
      </c>
      <c r="G4" s="82">
        <v>149</v>
      </c>
      <c r="H4" s="82">
        <v>199</v>
      </c>
      <c r="I4" s="196">
        <v>264</v>
      </c>
      <c r="J4" s="197">
        <f t="shared" ref="J4:J10" si="0">SUM(B4:F4)</f>
        <v>114</v>
      </c>
      <c r="K4" s="190">
        <f t="shared" ref="K4:K10" si="1">SUM(G4:I4)</f>
        <v>612</v>
      </c>
      <c r="L4" s="191">
        <f>SUM(ChildrenCautionedSentenced_Age_EthnicGrp2[[#This Row],[10]:[Aged
15 to 17+]])/2</f>
        <v>726</v>
      </c>
    </row>
    <row r="5" spans="1:12" x14ac:dyDescent="0.25">
      <c r="A5" s="81" t="s">
        <v>23</v>
      </c>
      <c r="B5" s="82">
        <v>0</v>
      </c>
      <c r="C5" s="82">
        <v>5</v>
      </c>
      <c r="D5" s="82">
        <v>23</v>
      </c>
      <c r="E5" s="82">
        <v>87</v>
      </c>
      <c r="F5" s="82">
        <v>170</v>
      </c>
      <c r="G5" s="82">
        <v>304</v>
      </c>
      <c r="H5" s="82">
        <v>456</v>
      </c>
      <c r="I5" s="196">
        <v>514</v>
      </c>
      <c r="J5" s="197">
        <f t="shared" si="0"/>
        <v>285</v>
      </c>
      <c r="K5" s="190">
        <f t="shared" si="1"/>
        <v>1274</v>
      </c>
      <c r="L5" s="191">
        <f>SUM(ChildrenCautionedSentenced_Age_EthnicGrp2[[#This Row],[10]:[Aged
15 to 17+]])/2</f>
        <v>1559</v>
      </c>
    </row>
    <row r="6" spans="1:12" x14ac:dyDescent="0.25">
      <c r="A6" s="81" t="s">
        <v>24</v>
      </c>
      <c r="B6" s="82">
        <v>3</v>
      </c>
      <c r="C6" s="82">
        <v>9</v>
      </c>
      <c r="D6" s="82">
        <v>33</v>
      </c>
      <c r="E6" s="82">
        <v>99</v>
      </c>
      <c r="F6" s="82">
        <v>216</v>
      </c>
      <c r="G6" s="82">
        <v>342</v>
      </c>
      <c r="H6" s="82">
        <v>371</v>
      </c>
      <c r="I6" s="196">
        <v>373</v>
      </c>
      <c r="J6" s="197">
        <f t="shared" si="0"/>
        <v>360</v>
      </c>
      <c r="K6" s="190">
        <f t="shared" si="1"/>
        <v>1086</v>
      </c>
      <c r="L6" s="191">
        <f>SUM(ChildrenCautionedSentenced_Age_EthnicGrp2[[#This Row],[10]:[Aged
15 to 17+]])/2</f>
        <v>1446</v>
      </c>
    </row>
    <row r="7" spans="1:12" x14ac:dyDescent="0.25">
      <c r="A7" s="83" t="s">
        <v>25</v>
      </c>
      <c r="B7" s="82">
        <v>0</v>
      </c>
      <c r="C7" s="82">
        <v>3</v>
      </c>
      <c r="D7" s="82">
        <v>6</v>
      </c>
      <c r="E7" s="82">
        <v>22</v>
      </c>
      <c r="F7" s="82">
        <v>48</v>
      </c>
      <c r="G7" s="82">
        <v>68</v>
      </c>
      <c r="H7" s="82">
        <v>89</v>
      </c>
      <c r="I7" s="196">
        <v>99</v>
      </c>
      <c r="J7" s="198">
        <f t="shared" si="0"/>
        <v>79</v>
      </c>
      <c r="K7" s="192">
        <f t="shared" si="1"/>
        <v>256</v>
      </c>
      <c r="L7" s="193">
        <f>SUM(ChildrenCautionedSentenced_Age_EthnicGrp2[[#This Row],[10]:[Aged
15 to 17+]])/2</f>
        <v>335</v>
      </c>
    </row>
    <row r="8" spans="1:12" x14ac:dyDescent="0.25">
      <c r="A8" s="28" t="s">
        <v>26</v>
      </c>
      <c r="B8" s="84">
        <f>SUM(B4:B7)</f>
        <v>4</v>
      </c>
      <c r="C8" s="84">
        <f t="shared" ref="C8:I8" si="2">SUM(C4:C7)</f>
        <v>20</v>
      </c>
      <c r="D8" s="84">
        <f t="shared" si="2"/>
        <v>76</v>
      </c>
      <c r="E8" s="84">
        <f t="shared" si="2"/>
        <v>242</v>
      </c>
      <c r="F8" s="84">
        <f t="shared" si="2"/>
        <v>496</v>
      </c>
      <c r="G8" s="84">
        <f t="shared" si="2"/>
        <v>863</v>
      </c>
      <c r="H8" s="84">
        <f t="shared" si="2"/>
        <v>1115</v>
      </c>
      <c r="I8" s="199">
        <f t="shared" si="2"/>
        <v>1250</v>
      </c>
      <c r="J8" s="198">
        <f t="shared" si="0"/>
        <v>838</v>
      </c>
      <c r="K8" s="192">
        <f t="shared" si="1"/>
        <v>3228</v>
      </c>
      <c r="L8" s="193">
        <f>SUM(ChildrenCautionedSentenced_Age_EthnicGrp2[[#This Row],[10]:[Aged
15 to 17+]])/2</f>
        <v>4066</v>
      </c>
    </row>
    <row r="9" spans="1:12" x14ac:dyDescent="0.25">
      <c r="A9" s="81" t="s">
        <v>27</v>
      </c>
      <c r="B9" s="82">
        <v>14</v>
      </c>
      <c r="C9" s="82">
        <v>72</v>
      </c>
      <c r="D9" s="82">
        <v>267</v>
      </c>
      <c r="E9" s="82">
        <v>660</v>
      </c>
      <c r="F9" s="82">
        <v>1288</v>
      </c>
      <c r="G9" s="82">
        <v>1854</v>
      </c>
      <c r="H9" s="82">
        <v>2231</v>
      </c>
      <c r="I9" s="196">
        <v>2521</v>
      </c>
      <c r="J9" s="197">
        <f t="shared" si="0"/>
        <v>2301</v>
      </c>
      <c r="K9" s="190">
        <f t="shared" si="1"/>
        <v>6606</v>
      </c>
      <c r="L9" s="191">
        <f>SUM(ChildrenCautionedSentenced_Age_EthnicGrp2[[#This Row],[10]:[Aged
15 to 17+]])/2</f>
        <v>8907</v>
      </c>
    </row>
    <row r="10" spans="1:12" x14ac:dyDescent="0.25">
      <c r="A10" s="83" t="s">
        <v>28</v>
      </c>
      <c r="B10" s="187">
        <v>0</v>
      </c>
      <c r="C10" s="187">
        <v>3</v>
      </c>
      <c r="D10" s="187">
        <v>1</v>
      </c>
      <c r="E10" s="187">
        <v>10</v>
      </c>
      <c r="F10" s="187">
        <v>22</v>
      </c>
      <c r="G10" s="187">
        <v>51</v>
      </c>
      <c r="H10" s="187">
        <v>72</v>
      </c>
      <c r="I10" s="200">
        <v>157</v>
      </c>
      <c r="J10" s="198">
        <f t="shared" si="0"/>
        <v>36</v>
      </c>
      <c r="K10" s="192">
        <f t="shared" si="1"/>
        <v>280</v>
      </c>
      <c r="L10" s="193">
        <f>SUM(ChildrenCautionedSentenced_Age_EthnicGrp2[[#This Row],[10]:[Aged
15 to 17+]])/2</f>
        <v>316</v>
      </c>
    </row>
    <row r="11" spans="1:12" x14ac:dyDescent="0.25">
      <c r="A11" s="188" t="s">
        <v>30</v>
      </c>
      <c r="B11" s="189">
        <f>SUM(B8:B10)</f>
        <v>18</v>
      </c>
      <c r="C11" s="189">
        <f>SUM(C8:C10)</f>
        <v>95</v>
      </c>
      <c r="D11" s="189">
        <f t="shared" ref="D11:I11" si="3">SUM(D8:D10)</f>
        <v>344</v>
      </c>
      <c r="E11" s="189">
        <f t="shared" si="3"/>
        <v>912</v>
      </c>
      <c r="F11" s="189">
        <f t="shared" si="3"/>
        <v>1806</v>
      </c>
      <c r="G11" s="189">
        <f t="shared" si="3"/>
        <v>2768</v>
      </c>
      <c r="H11" s="189">
        <f t="shared" si="3"/>
        <v>3418</v>
      </c>
      <c r="I11" s="194">
        <f t="shared" si="3"/>
        <v>3928</v>
      </c>
      <c r="J11" s="195">
        <f>SUM(B11:F11)</f>
        <v>3175</v>
      </c>
      <c r="K11" s="194">
        <f>SUM(G11:I11)</f>
        <v>10114</v>
      </c>
      <c r="L11" s="195">
        <f>SUM(ChildrenCautionedSentenced_Age_EthnicGrp2[[#This Row],[10]:[Aged
15 to 17+]])/2</f>
        <v>13289</v>
      </c>
    </row>
  </sheetData>
  <pageMargins left="0.7" right="0.7" top="0.75" bottom="0.75" header="0.3" footer="0.3"/>
  <ignoredErrors>
    <ignoredError sqref="J4:K10" formulaRange="1"/>
  </ignoredErrors>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K14"/>
  <sheetViews>
    <sheetView workbookViewId="0"/>
  </sheetViews>
  <sheetFormatPr defaultColWidth="10.85546875" defaultRowHeight="15" customHeight="1" x14ac:dyDescent="0.2"/>
  <cols>
    <col min="1" max="1" width="21.85546875" style="76" customWidth="1"/>
    <col min="2" max="2" width="19.140625" style="76" customWidth="1"/>
    <col min="3" max="11" width="10.85546875" style="76" customWidth="1"/>
    <col min="12" max="240" width="10.85546875" style="76"/>
    <col min="241" max="241" width="12.85546875" style="76" customWidth="1"/>
    <col min="242" max="249" width="10.85546875" style="76"/>
    <col min="250" max="250" width="2.140625" style="76" customWidth="1"/>
    <col min="251" max="252" width="10.85546875" style="76"/>
    <col min="253" max="253" width="2.140625" style="76" customWidth="1"/>
    <col min="254" max="16384" width="10.85546875" style="76"/>
  </cols>
  <sheetData>
    <row r="1" spans="1:11" ht="15" customHeight="1" x14ac:dyDescent="0.2">
      <c r="A1" s="12" t="s">
        <v>106</v>
      </c>
      <c r="B1" s="12"/>
      <c r="C1" s="75"/>
      <c r="D1" s="75"/>
      <c r="E1" s="75"/>
      <c r="F1" s="75"/>
    </row>
    <row r="2" spans="1:11" ht="15" customHeight="1" x14ac:dyDescent="0.2">
      <c r="A2" s="77" t="s">
        <v>75</v>
      </c>
      <c r="B2" s="77"/>
      <c r="C2" s="75"/>
      <c r="D2" s="75"/>
      <c r="E2" s="75"/>
      <c r="F2" s="75"/>
    </row>
    <row r="3" spans="1:11" ht="15" customHeight="1" x14ac:dyDescent="0.2">
      <c r="A3" s="87" t="s">
        <v>76</v>
      </c>
      <c r="B3" s="87"/>
      <c r="C3" s="88"/>
      <c r="D3" s="88"/>
      <c r="E3" s="88"/>
      <c r="F3" s="88"/>
      <c r="G3" s="88"/>
      <c r="H3" s="88"/>
      <c r="I3" s="88"/>
      <c r="J3" s="88"/>
      <c r="K3" s="88"/>
    </row>
    <row r="4" spans="1:11" s="80" customFormat="1" ht="24" customHeight="1" x14ac:dyDescent="0.25">
      <c r="A4" s="89" t="s">
        <v>19</v>
      </c>
      <c r="B4" s="89" t="s">
        <v>58</v>
      </c>
      <c r="C4" s="90" t="s">
        <v>62</v>
      </c>
      <c r="D4" s="90" t="s">
        <v>63</v>
      </c>
      <c r="E4" s="90" t="s">
        <v>64</v>
      </c>
      <c r="F4" s="90" t="s">
        <v>65</v>
      </c>
      <c r="G4" s="90" t="s">
        <v>66</v>
      </c>
      <c r="H4" s="90" t="s">
        <v>67</v>
      </c>
      <c r="I4" s="90" t="s">
        <v>68</v>
      </c>
      <c r="J4" s="90" t="s">
        <v>69</v>
      </c>
      <c r="K4" s="90" t="s">
        <v>30</v>
      </c>
    </row>
    <row r="5" spans="1:11" ht="15" customHeight="1" x14ac:dyDescent="0.2">
      <c r="A5" s="76" t="s">
        <v>21</v>
      </c>
      <c r="B5" s="76" t="s">
        <v>59</v>
      </c>
      <c r="C5" s="20">
        <v>2</v>
      </c>
      <c r="D5" s="20">
        <v>16</v>
      </c>
      <c r="E5" s="20">
        <v>74</v>
      </c>
      <c r="F5" s="20">
        <v>221</v>
      </c>
      <c r="G5" s="20">
        <v>384</v>
      </c>
      <c r="H5" s="20">
        <v>414</v>
      </c>
      <c r="I5" s="20">
        <v>400</v>
      </c>
      <c r="J5" s="20">
        <v>360</v>
      </c>
      <c r="K5" s="91">
        <f>SUM(ChildrenCautionedSentenced_Age_Sex[[#This Row],[10]:[17+]])</f>
        <v>1871</v>
      </c>
    </row>
    <row r="6" spans="1:11" ht="15" customHeight="1" x14ac:dyDescent="0.2">
      <c r="A6" s="76" t="s">
        <v>21</v>
      </c>
      <c r="B6" s="76" t="s">
        <v>60</v>
      </c>
      <c r="C6" s="91">
        <v>16</v>
      </c>
      <c r="D6" s="91">
        <v>79</v>
      </c>
      <c r="E6" s="91">
        <v>267</v>
      </c>
      <c r="F6" s="91">
        <v>684</v>
      </c>
      <c r="G6" s="91">
        <v>1408</v>
      </c>
      <c r="H6" s="91">
        <v>2338</v>
      </c>
      <c r="I6" s="91">
        <v>3001</v>
      </c>
      <c r="J6" s="91">
        <v>3543</v>
      </c>
      <c r="K6" s="91">
        <f>SUM(ChildrenCautionedSentenced_Age_Sex[[#This Row],[10]:[17+]])</f>
        <v>11336</v>
      </c>
    </row>
    <row r="7" spans="1:11" ht="15" customHeight="1" x14ac:dyDescent="0.2">
      <c r="A7" s="154" t="s">
        <v>21</v>
      </c>
      <c r="B7" s="154" t="s">
        <v>28</v>
      </c>
      <c r="C7" s="155">
        <v>0</v>
      </c>
      <c r="D7" s="155">
        <v>0</v>
      </c>
      <c r="E7" s="155">
        <v>3</v>
      </c>
      <c r="F7" s="155">
        <v>7</v>
      </c>
      <c r="G7" s="155">
        <v>14</v>
      </c>
      <c r="H7" s="155">
        <v>16</v>
      </c>
      <c r="I7" s="155">
        <v>17</v>
      </c>
      <c r="J7" s="155">
        <v>25</v>
      </c>
      <c r="K7" s="155">
        <f>SUM(ChildrenCautionedSentenced_Age_Sex[[#This Row],[10]:[17+]])</f>
        <v>82</v>
      </c>
    </row>
    <row r="8" spans="1:11" ht="15" customHeight="1" x14ac:dyDescent="0.2">
      <c r="A8" s="156" t="s">
        <v>29</v>
      </c>
      <c r="B8" s="156" t="s">
        <v>30</v>
      </c>
      <c r="C8" s="157">
        <f t="shared" ref="C8:J8" si="0">SUM(C5:C7)</f>
        <v>18</v>
      </c>
      <c r="D8" s="157">
        <f t="shared" si="0"/>
        <v>95</v>
      </c>
      <c r="E8" s="157">
        <f t="shared" si="0"/>
        <v>344</v>
      </c>
      <c r="F8" s="157">
        <f t="shared" si="0"/>
        <v>912</v>
      </c>
      <c r="G8" s="157">
        <f t="shared" si="0"/>
        <v>1806</v>
      </c>
      <c r="H8" s="157">
        <f t="shared" si="0"/>
        <v>2768</v>
      </c>
      <c r="I8" s="157">
        <f t="shared" si="0"/>
        <v>3418</v>
      </c>
      <c r="J8" s="157">
        <f t="shared" si="0"/>
        <v>3928</v>
      </c>
      <c r="K8" s="157">
        <f>SUM(ChildrenCautionedSentenced_Age_Sex[[#This Row],[10]:[17+]])</f>
        <v>13289</v>
      </c>
    </row>
    <row r="9" spans="1:11" ht="15" customHeight="1" x14ac:dyDescent="0.2">
      <c r="A9" s="92" t="s">
        <v>88</v>
      </c>
      <c r="B9" s="92" t="s">
        <v>59</v>
      </c>
      <c r="C9" s="93">
        <f t="shared" ref="C9:K9" si="1">C5/SUM(C5:C6)</f>
        <v>0.1111111111111111</v>
      </c>
      <c r="D9" s="93">
        <f t="shared" si="1"/>
        <v>0.16842105263157894</v>
      </c>
      <c r="E9" s="93">
        <f t="shared" si="1"/>
        <v>0.21700879765395895</v>
      </c>
      <c r="F9" s="93">
        <f t="shared" si="1"/>
        <v>0.24419889502762432</v>
      </c>
      <c r="G9" s="93">
        <f t="shared" si="1"/>
        <v>0.21428571428571427</v>
      </c>
      <c r="H9" s="93">
        <f t="shared" si="1"/>
        <v>0.1504360465116279</v>
      </c>
      <c r="I9" s="93">
        <f t="shared" si="1"/>
        <v>0.11761246692149367</v>
      </c>
      <c r="J9" s="93">
        <f t="shared" si="1"/>
        <v>9.2236740968485775E-2</v>
      </c>
      <c r="K9" s="93">
        <f t="shared" si="1"/>
        <v>0.14166729764518815</v>
      </c>
    </row>
    <row r="10" spans="1:11" ht="15" customHeight="1" x14ac:dyDescent="0.2">
      <c r="A10" s="154" t="s">
        <v>88</v>
      </c>
      <c r="B10" s="154" t="s">
        <v>60</v>
      </c>
      <c r="C10" s="158">
        <f t="shared" ref="C10:K10" si="2">C6/SUM(C5:C6)</f>
        <v>0.88888888888888884</v>
      </c>
      <c r="D10" s="158">
        <f t="shared" si="2"/>
        <v>0.83157894736842108</v>
      </c>
      <c r="E10" s="158">
        <f t="shared" si="2"/>
        <v>0.78299120234604103</v>
      </c>
      <c r="F10" s="158">
        <f t="shared" si="2"/>
        <v>0.75580110497237574</v>
      </c>
      <c r="G10" s="158">
        <f t="shared" si="2"/>
        <v>0.7857142857142857</v>
      </c>
      <c r="H10" s="158">
        <f t="shared" si="2"/>
        <v>0.8495639534883721</v>
      </c>
      <c r="I10" s="158">
        <f t="shared" si="2"/>
        <v>0.88238753307850637</v>
      </c>
      <c r="J10" s="158">
        <f t="shared" si="2"/>
        <v>0.90776325903151422</v>
      </c>
      <c r="K10" s="158">
        <f t="shared" si="2"/>
        <v>0.85833270235481185</v>
      </c>
    </row>
    <row r="11" spans="1:11" ht="15" customHeight="1" x14ac:dyDescent="0.2">
      <c r="A11" s="159" t="s">
        <v>77</v>
      </c>
      <c r="B11" s="159" t="s">
        <v>78</v>
      </c>
      <c r="C11" s="160">
        <f>C8/$K$8</f>
        <v>1.3545037248852434E-3</v>
      </c>
      <c r="D11" s="160">
        <f t="shared" ref="D11:J11" si="3">D8/$K$8</f>
        <v>7.1487696591165627E-3</v>
      </c>
      <c r="E11" s="160">
        <f t="shared" si="3"/>
        <v>2.5886071186695763E-2</v>
      </c>
      <c r="F11" s="160">
        <f t="shared" si="3"/>
        <v>6.8628188727518996E-2</v>
      </c>
      <c r="G11" s="160">
        <f t="shared" si="3"/>
        <v>0.13590187373015275</v>
      </c>
      <c r="H11" s="160">
        <f t="shared" si="3"/>
        <v>0.20829257280457522</v>
      </c>
      <c r="I11" s="160">
        <f t="shared" si="3"/>
        <v>0.25720520731432012</v>
      </c>
      <c r="J11" s="160">
        <f t="shared" si="3"/>
        <v>0.29558281285273535</v>
      </c>
      <c r="K11" s="160">
        <f>K8/$K$8</f>
        <v>1</v>
      </c>
    </row>
    <row r="12" spans="1:11" ht="15" customHeight="1" x14ac:dyDescent="0.2">
      <c r="A12" s="85"/>
      <c r="B12" s="85"/>
      <c r="C12" s="86"/>
      <c r="D12" s="86"/>
      <c r="E12" s="86"/>
      <c r="F12" s="86"/>
      <c r="G12" s="86"/>
      <c r="H12" s="86"/>
      <c r="I12" s="86"/>
      <c r="J12" s="86"/>
      <c r="K12" s="86"/>
    </row>
    <row r="14" spans="1:11" ht="15" customHeight="1" x14ac:dyDescent="0.2">
      <c r="J14" s="255"/>
    </row>
  </sheetData>
  <pageMargins left="0.75" right="0.75" top="1" bottom="1" header="0.5" footer="0.5"/>
  <pageSetup paperSize="9" orientation="landscape" r:id="rId1"/>
  <headerFooter alignWithMargins="0"/>
  <ignoredErrors>
    <ignoredError sqref="C9:K10" formulaRange="1"/>
  </ignoredErrors>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12"/>
  <sheetViews>
    <sheetView workbookViewId="0"/>
  </sheetViews>
  <sheetFormatPr defaultColWidth="2.140625" defaultRowHeight="15" customHeight="1" x14ac:dyDescent="0.2"/>
  <cols>
    <col min="1" max="1" width="25.42578125" style="44" customWidth="1"/>
    <col min="2" max="5" width="9.140625" style="44" customWidth="1"/>
    <col min="6" max="6" width="10.140625" style="44" customWidth="1"/>
    <col min="7" max="9" width="9.140625" style="44" customWidth="1"/>
    <col min="10" max="243" width="10.85546875" style="44" customWidth="1"/>
    <col min="244" max="244" width="12.85546875" style="44" customWidth="1"/>
    <col min="245" max="252" width="10.85546875" style="44" customWidth="1"/>
    <col min="253" max="253" width="2.140625" style="44" customWidth="1"/>
    <col min="254" max="255" width="10.85546875" style="44" customWidth="1"/>
    <col min="256" max="16384" width="2.140625" style="44"/>
  </cols>
  <sheetData>
    <row r="1" spans="1:11" ht="15" customHeight="1" x14ac:dyDescent="0.2">
      <c r="A1" s="42" t="s">
        <v>109</v>
      </c>
      <c r="B1" s="43"/>
      <c r="C1" s="43"/>
      <c r="D1" s="43"/>
      <c r="E1" s="43"/>
    </row>
    <row r="2" spans="1:11" ht="15" customHeight="1" x14ac:dyDescent="0.2">
      <c r="A2" s="45" t="s">
        <v>17</v>
      </c>
      <c r="B2" s="43"/>
      <c r="C2" s="43"/>
      <c r="D2" s="43"/>
      <c r="E2" s="43"/>
    </row>
    <row r="3" spans="1:11" ht="15" customHeight="1" x14ac:dyDescent="0.2">
      <c r="A3" s="45" t="s">
        <v>31</v>
      </c>
      <c r="B3" s="43"/>
      <c r="C3" s="43"/>
      <c r="D3" s="43"/>
      <c r="E3" s="43"/>
    </row>
    <row r="4" spans="1:11" s="47" customFormat="1" ht="38.85" customHeight="1" x14ac:dyDescent="0.25">
      <c r="A4" s="46" t="s">
        <v>58</v>
      </c>
      <c r="B4" s="151" t="s">
        <v>22</v>
      </c>
      <c r="C4" s="151" t="s">
        <v>23</v>
      </c>
      <c r="D4" s="151" t="s">
        <v>24</v>
      </c>
      <c r="E4" s="152" t="s">
        <v>25</v>
      </c>
      <c r="F4" s="112" t="s">
        <v>26</v>
      </c>
      <c r="G4" s="151" t="s">
        <v>27</v>
      </c>
      <c r="H4" s="113" t="s">
        <v>28</v>
      </c>
      <c r="I4" s="113" t="s">
        <v>30</v>
      </c>
      <c r="J4" s="113" t="s">
        <v>88</v>
      </c>
    </row>
    <row r="5" spans="1:11" ht="15" customHeight="1" x14ac:dyDescent="0.2">
      <c r="A5" s="48" t="s">
        <v>59</v>
      </c>
      <c r="B5" s="51">
        <v>36</v>
      </c>
      <c r="C5" s="51">
        <v>160</v>
      </c>
      <c r="D5" s="51">
        <v>211</v>
      </c>
      <c r="E5" s="51">
        <v>23</v>
      </c>
      <c r="F5" s="51">
        <f>SUM(ChildrenCautionedSentenced_EthnicGrp_Sex[[#This Row],[Asian]:[Other]])</f>
        <v>430</v>
      </c>
      <c r="G5" s="51">
        <v>1414</v>
      </c>
      <c r="H5" s="51">
        <v>27</v>
      </c>
      <c r="I5" s="49">
        <f>SUM(F5:H5)</f>
        <v>1871</v>
      </c>
      <c r="J5" s="153">
        <f>SUM(ChildrenCautionedSentenced_EthnicGrp_Sex[[#This Row],[Ethnic minority groups]:[White]])/SUM(F$5:G$6)</f>
        <v>0.14284607638081959</v>
      </c>
      <c r="K5" s="50"/>
    </row>
    <row r="6" spans="1:11" ht="15" customHeight="1" x14ac:dyDescent="0.2">
      <c r="A6" s="48" t="s">
        <v>60</v>
      </c>
      <c r="B6" s="51">
        <v>688</v>
      </c>
      <c r="C6" s="51">
        <v>1383</v>
      </c>
      <c r="D6" s="51">
        <v>1227</v>
      </c>
      <c r="E6" s="51">
        <v>310</v>
      </c>
      <c r="F6" s="51">
        <f>SUM(ChildrenCautionedSentenced_EthnicGrp_Sex[[#This Row],[Asian]:[Other]])</f>
        <v>3608</v>
      </c>
      <c r="G6" s="51">
        <v>7457</v>
      </c>
      <c r="H6" s="51">
        <v>271</v>
      </c>
      <c r="I6" s="49">
        <f>SUM(F6:H6)</f>
        <v>11336</v>
      </c>
      <c r="J6" s="153">
        <f>SUM(ChildrenCautionedSentenced_EthnicGrp_Sex[[#This Row],[Ethnic minority groups]:[White]])/SUM(F$5:G$6)</f>
        <v>0.85715392361918041</v>
      </c>
      <c r="K6" s="50"/>
    </row>
    <row r="7" spans="1:11" ht="15" customHeight="1" x14ac:dyDescent="0.2">
      <c r="A7" s="161" t="s">
        <v>28</v>
      </c>
      <c r="B7" s="162">
        <v>2</v>
      </c>
      <c r="C7" s="162">
        <v>16</v>
      </c>
      <c r="D7" s="162">
        <v>8</v>
      </c>
      <c r="E7" s="162">
        <v>2</v>
      </c>
      <c r="F7" s="162">
        <f>SUM(ChildrenCautionedSentenced_EthnicGrp_Sex[[#This Row],[Asian]:[Other]])</f>
        <v>28</v>
      </c>
      <c r="G7" s="162">
        <v>36</v>
      </c>
      <c r="H7" s="162">
        <v>18</v>
      </c>
      <c r="I7" s="163">
        <f>SUM(F7:H7)</f>
        <v>82</v>
      </c>
      <c r="J7" s="164" t="s">
        <v>57</v>
      </c>
      <c r="K7" s="50"/>
    </row>
    <row r="8" spans="1:11" ht="15" customHeight="1" x14ac:dyDescent="0.2">
      <c r="A8" s="165" t="s">
        <v>30</v>
      </c>
      <c r="B8" s="166">
        <f>SUM(B5:B7)</f>
        <v>726</v>
      </c>
      <c r="C8" s="166">
        <f>SUM(C5:C7)</f>
        <v>1559</v>
      </c>
      <c r="D8" s="166">
        <f>SUM(D5:D7)</f>
        <v>1446</v>
      </c>
      <c r="E8" s="167">
        <f>SUM(E5:E7)</f>
        <v>335</v>
      </c>
      <c r="F8" s="167">
        <f>SUM(B8:E8)</f>
        <v>4066</v>
      </c>
      <c r="G8" s="166">
        <f>SUM(G5:G7)</f>
        <v>8907</v>
      </c>
      <c r="H8" s="166">
        <f>SUM(H5:H7)</f>
        <v>316</v>
      </c>
      <c r="I8" s="166">
        <f>SUM(F8:H8)</f>
        <v>13289</v>
      </c>
      <c r="J8" s="168" t="s">
        <v>57</v>
      </c>
      <c r="K8" s="52"/>
    </row>
    <row r="9" spans="1:11" ht="15" customHeight="1" x14ac:dyDescent="0.2">
      <c r="A9" s="169" t="s">
        <v>87</v>
      </c>
      <c r="B9" s="170">
        <f t="shared" ref="B9:G9" si="0">B8/SUM($F$8:$G$8)</f>
        <v>5.5962383411701226E-2</v>
      </c>
      <c r="C9" s="170">
        <f t="shared" si="0"/>
        <v>0.12017266630694519</v>
      </c>
      <c r="D9" s="170">
        <f t="shared" si="0"/>
        <v>0.11146226778694211</v>
      </c>
      <c r="E9" s="171">
        <f t="shared" si="0"/>
        <v>2.5822862869035689E-2</v>
      </c>
      <c r="F9" s="171">
        <f t="shared" si="0"/>
        <v>0.31342018037462421</v>
      </c>
      <c r="G9" s="170">
        <f t="shared" si="0"/>
        <v>0.68657981962537573</v>
      </c>
      <c r="H9" s="170" t="s">
        <v>57</v>
      </c>
      <c r="I9" s="170" t="s">
        <v>57</v>
      </c>
      <c r="J9" s="172" t="s">
        <v>57</v>
      </c>
      <c r="K9" s="53"/>
    </row>
    <row r="10" spans="1:11" ht="15" customHeight="1" x14ac:dyDescent="0.2">
      <c r="A10" s="54"/>
      <c r="B10" s="55"/>
      <c r="C10" s="55"/>
      <c r="D10" s="55"/>
      <c r="E10" s="55"/>
      <c r="F10" s="55"/>
      <c r="G10" s="55"/>
      <c r="H10" s="55"/>
      <c r="I10" s="55"/>
      <c r="J10" s="53"/>
    </row>
    <row r="11" spans="1:11" ht="15" customHeight="1" x14ac:dyDescent="0.2">
      <c r="B11" s="55"/>
      <c r="C11" s="55"/>
      <c r="D11" s="55"/>
      <c r="E11" s="55"/>
      <c r="F11" s="55"/>
      <c r="G11" s="55"/>
      <c r="H11" s="56"/>
      <c r="I11" s="55"/>
      <c r="J11" s="53"/>
    </row>
    <row r="12" spans="1:11" ht="15" customHeight="1" x14ac:dyDescent="0.2">
      <c r="A12" s="54"/>
      <c r="B12" s="55"/>
      <c r="C12" s="55"/>
      <c r="D12" s="55"/>
      <c r="E12" s="55"/>
      <c r="F12" s="55"/>
      <c r="G12" s="55"/>
      <c r="H12" s="55"/>
      <c r="I12" s="55"/>
      <c r="J12" s="53"/>
    </row>
  </sheetData>
  <pageMargins left="0.75" right="0.75" top="1" bottom="1" header="0.5" footer="0.5"/>
  <pageSetup paperSize="9" orientation="landscape" r:id="rId1"/>
  <headerFooter alignWithMargins="0"/>
  <ignoredErrors>
    <ignoredError sqref="F8" formula="1"/>
  </ignoredErrors>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3 F Q 0 W v 6 X e m O l A A A A 9 Q A A A B I A H A B D b 2 5 m a W c v U G F j a 2 F n Z S 5 4 b W w g o h g A K K A U A A A A A A A A A A A A A A A A A A A A A A A A A A A A h Y + x C s I w G I R f p W R v k k a E W v 6 m o I O L B U E Q 1 5 D G N t i m 0 q S m 7 + b g I / k K V r T q 5 n j f 3 c H d / X q D b G j q 4 K I 6 q 1 u T o g h T F C g j 2 0 K b M k W 9 O 4 Y x y j h s h T y J U g V j 2 N h k s D p F l X P n h B D v P f Y z 3 H Y l Y Z R G 5 J B v d r J S j Q i 1 s U 4 Y q d C n V f x v I Q 7 7 1 x j O 8 I L i e c w w B T I x y L X 5 + m y c + 3 R / I K z 6 2 v W d 4 s q E 6 y W Q S Q J 5 X + A P U E s D B B Q A A g A I A N x U N F 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D c V D R a K I p H u A 4 A A A A R A A A A E w A c A E Z v c m 1 1 b G F z L 1 N l Y 3 R p b 2 4 x L m 0 g o h g A K K A U A A A A A A A A A A A A A A A A A A A A A A A A A A A A K 0 5 N L s n M z 1 M I h t C G 1 g B Q S w E C L Q A U A A I A C A D c V D R a / p d 6 Y 6 U A A A D 1 A A A A E g A A A A A A A A A A A A A A A A A A A A A A Q 2 9 u Z m l n L 1 B h Y 2 t h Z 2 U u e G 1 s U E s B A i 0 A F A A C A A g A 3 F Q 0 W g / K 6 a u k A A A A 6 Q A A A B M A A A A A A A A A A A A A A A A A 8 Q A A A F t D b 2 5 0 Z W 5 0 X 1 R 5 c G V z X S 5 4 b W x Q S w E C L Q A U A A I A C A D c V D R a 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l t D J Q B u 1 s k i 7 z q Z D o D H w d Q A A A A A C A A A A A A A D Z g A A w A A A A B A A A A B 3 O O 7 K J W g A e b L I R 1 Y d 7 B G C A A A A A A S A A A C g A A A A E A A A A F p t X Y + h E w a t x t 4 X 6 P P 3 0 1 h Q A A A A D L i X 2 I + d S Q b I O G J U w Q T X g f 1 r l W 0 W N s / h A V W B 0 w 7 H G y 8 o V N E n f R e P Y E W u Z Q U 6 6 L 1 A I c x + B + x n l E H F E V N c f X 7 q M L + Y R Y n 1 Y m o y U n b N z P A k O G k U A A A A I A Z H I w h n r 6 J 2 N 5 r t O P O P 3 w + B w Z s = < / D a t a M a s h u p > 
</file>

<file path=customXml/item2.xml><?xml version="1.0" encoding="utf-8"?>
<ct:contentTypeSchema xmlns:ct="http://schemas.microsoft.com/office/2006/metadata/contentType" xmlns:ma="http://schemas.microsoft.com/office/2006/metadata/properties/metaAttributes" ct:_="" ma:_="" ma:contentTypeName="Document" ma:contentTypeID="0x010100777396513BA1FD4CA14D6AB97EB90AC2" ma:contentTypeVersion="41" ma:contentTypeDescription="Create a new document." ma:contentTypeScope="" ma:versionID="31be37df10def5302e496ecb088202fa">
  <xsd:schema xmlns:xsd="http://www.w3.org/2001/XMLSchema" xmlns:xs="http://www.w3.org/2001/XMLSchema" xmlns:p="http://schemas.microsoft.com/office/2006/metadata/properties" xmlns:ns2="26e84011-c2fe-4213-95e4-84250e855ae8" xmlns:ns3="d20dc752-e45b-4d1b-85e2-ad89d550b4ce" targetNamespace="http://schemas.microsoft.com/office/2006/metadata/properties" ma:root="true" ma:fieldsID="9423801590183cbf9f22cb6f7daa6515" ns2:_="" ns3:_="">
    <xsd:import namespace="26e84011-c2fe-4213-95e4-84250e855ae8"/>
    <xsd:import namespace="d20dc752-e45b-4d1b-85e2-ad89d550b4ce"/>
    <xsd:element name="properties">
      <xsd:complexType>
        <xsd:sequence>
          <xsd:element name="documentManagement">
            <xsd:complexType>
              <xsd:all>
                <xsd:element ref="ns2:TypeofContent_x0028_Local_x0029_" minOccurs="0"/>
                <xsd:element ref="ns2:DataRequests" minOccurs="0"/>
                <xsd:element ref="ns2:RequestSource" minOccurs="0"/>
                <xsd:element ref="ns2:EditItem" minOccurs="0"/>
                <xsd:element ref="ns2:Preview" minOccurs="0"/>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IndexID"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e84011-c2fe-4213-95e4-84250e855ae8" elementFormDefault="qualified">
    <xsd:import namespace="http://schemas.microsoft.com/office/2006/documentManagement/types"/>
    <xsd:import namespace="http://schemas.microsoft.com/office/infopath/2007/PartnerControls"/>
    <xsd:element name="TypeofContent_x0028_Local_x0029_" ma:index="4" nillable="true" ma:displayName="Type of Content(Local)" ma:internalName="TypeofContent_x0028_Local_x0029_" ma:readOnly="false">
      <xsd:complexType>
        <xsd:complexContent>
          <xsd:extension base="dms:MultiChoice">
            <xsd:sequence>
              <xsd:element name="Value" maxOccurs="unbounded" minOccurs="0" nillable="true">
                <xsd:simpleType>
                  <xsd:restriction base="dms:Choice">
                    <xsd:enumeration value="Data Requests"/>
                    <xsd:enumeration value="Data Responses"/>
                    <xsd:enumeration value="Meeting Minutes"/>
                    <xsd:enumeration value="Raw Data"/>
                    <xsd:enumeration value="Analysis"/>
                    <xsd:enumeration value="Visuals"/>
                    <xsd:enumeration value="Code"/>
                    <xsd:enumeration value="Data Sharing Agreements"/>
                  </xsd:restriction>
                </xsd:simpleType>
              </xsd:element>
            </xsd:sequence>
          </xsd:extension>
        </xsd:complexContent>
      </xsd:complexType>
    </xsd:element>
    <xsd:element name="DataRequests" ma:index="5" nillable="true" ma:displayName="Data Requests" ma:internalName="DataRequests" ma:readOnly="false">
      <xsd:complexType>
        <xsd:complexContent>
          <xsd:extension base="dms:MultiChoice">
            <xsd:sequence>
              <xsd:element name="Value" maxOccurs="unbounded" minOccurs="0" nillable="true">
                <xsd:simpleType>
                  <xsd:restriction base="dms:Choice">
                    <xsd:enumeration value="Internal"/>
                    <xsd:enumeration value="External"/>
                  </xsd:restriction>
                </xsd:simpleType>
              </xsd:element>
            </xsd:sequence>
          </xsd:extension>
        </xsd:complexContent>
      </xsd:complexType>
    </xsd:element>
    <xsd:element name="RequestSource" ma:index="6" nillable="true" ma:displayName="Request Source" ma:format="Dropdown" ma:internalName="RequestSource" ma:readOnly="false">
      <xsd:simpleType>
        <xsd:restriction base="dms:Choice">
          <xsd:enumeration value="Internal"/>
          <xsd:enumeration value="External"/>
        </xsd:restriction>
      </xsd:simpleType>
    </xsd:element>
    <xsd:element name="EditItem" ma:index="7" nillable="true" ma:displayName="Edit Details" ma:format="Hyperlink" ma:hidden="true" ma:internalName="EditItem"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Preview" ma:index="8" nillable="true" ma:displayName="Preview" ma:internalName="Preview" ma:readOnly="false">
      <xsd:simpleType>
        <xsd:restriction base="dms:Unknow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95b7e4bc-7c04-4239-a3c8-056ff7db7bf8"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IndexID" ma:index="19" nillable="true" ma:displayName="IndexID" ma:internalName="IndexID" ma:readOnly="false" ma:percentage="FALSE">
      <xsd:simpleType>
        <xsd:restriction base="dms:Number"/>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0dc752-e45b-4d1b-85e2-ad89d550b4ce"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261400f4-19d0-4ef7-b506-55797531aa1a}" ma:internalName="TaxCatchAll" ma:showField="CatchAllData" ma:web="d20dc752-e45b-4d1b-85e2-ad89d550b4c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TypeofContent_x0028_Local_x0029_ xmlns="26e84011-c2fe-4213-95e4-84250e855ae8" xsi:nil="true"/>
    <TaxCatchAll xmlns="d20dc752-e45b-4d1b-85e2-ad89d550b4ce" xsi:nil="true"/>
    <DataRequests xmlns="26e84011-c2fe-4213-95e4-84250e855ae8" xsi:nil="true"/>
    <IndexID xmlns="26e84011-c2fe-4213-95e4-84250e855ae8" xsi:nil="true"/>
    <EditItem xmlns="26e84011-c2fe-4213-95e4-84250e855ae8">
      <Url xsi:nil="true"/>
      <Description xsi:nil="true"/>
    </EditItem>
    <Preview xmlns="26e84011-c2fe-4213-95e4-84250e855ae8" xsi:nil="true"/>
    <lcf76f155ced4ddcb4097134ff3c332f xmlns="26e84011-c2fe-4213-95e4-84250e855ae8">
      <Terms xmlns="http://schemas.microsoft.com/office/infopath/2007/PartnerControls"/>
    </lcf76f155ced4ddcb4097134ff3c332f>
    <RequestSource xmlns="26e84011-c2fe-4213-95e4-84250e855ae8" xsi:nil="true"/>
  </documentManagement>
</p:properties>
</file>

<file path=customXml/itemProps1.xml><?xml version="1.0" encoding="utf-8"?>
<ds:datastoreItem xmlns:ds="http://schemas.openxmlformats.org/officeDocument/2006/customXml" ds:itemID="{1315F5B1-7B26-443D-8CE4-8EEF7F532E61}">
  <ds:schemaRefs>
    <ds:schemaRef ds:uri="http://schemas.microsoft.com/DataMashup"/>
  </ds:schemaRefs>
</ds:datastoreItem>
</file>

<file path=customXml/itemProps2.xml><?xml version="1.0" encoding="utf-8"?>
<ds:datastoreItem xmlns:ds="http://schemas.openxmlformats.org/officeDocument/2006/customXml" ds:itemID="{DD012381-1E7E-41B2-99F6-E4CE2F33CB6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e84011-c2fe-4213-95e4-84250e855ae8"/>
    <ds:schemaRef ds:uri="d20dc752-e45b-4d1b-85e2-ad89d550b4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363F1CB-E490-4052-9156-23134321FB51}">
  <ds:schemaRefs>
    <ds:schemaRef ds:uri="http://schemas.microsoft.com/sharepoint/v3/contenttype/forms"/>
  </ds:schemaRefs>
</ds:datastoreItem>
</file>

<file path=customXml/itemProps4.xml><?xml version="1.0" encoding="utf-8"?>
<ds:datastoreItem xmlns:ds="http://schemas.openxmlformats.org/officeDocument/2006/customXml" ds:itemID="{7DDE1064-E3D7-4107-BA35-639DE8EEDD28}">
  <ds:schemaRefs>
    <ds:schemaRef ds:uri="http://schemas.openxmlformats.org/package/2006/metadata/core-properties"/>
    <ds:schemaRef ds:uri="http://www.w3.org/XML/1998/namespace"/>
    <ds:schemaRef ds:uri="http://schemas.microsoft.com/office/2006/documentManagement/types"/>
    <ds:schemaRef ds:uri="http://purl.org/dc/terms/"/>
    <ds:schemaRef ds:uri="http://purl.org/dc/elements/1.1/"/>
    <ds:schemaRef ds:uri="http://schemas.microsoft.com/office/infopath/2007/PartnerControls"/>
    <ds:schemaRef ds:uri="d20dc752-e45b-4d1b-85e2-ad89d550b4ce"/>
    <ds:schemaRef ds:uri="26e84011-c2fe-4213-95e4-84250e855ae8"/>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Cover</vt:lpstr>
      <vt:lpstr>Notes</vt:lpstr>
      <vt:lpstr>3.1</vt:lpstr>
      <vt:lpstr>3.3</vt:lpstr>
      <vt:lpstr>3.2</vt:lpstr>
      <vt:lpstr>3.4</vt:lpstr>
      <vt:lpstr>3.5</vt:lpstr>
      <vt:lpstr>3.6</vt:lpstr>
      <vt:lpstr>3.7</vt:lpstr>
      <vt:lpstr>3.8</vt:lpstr>
      <vt:lpstr>3.9</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Read, Nick (YJB)</dc:creator>
  <cp:keywords/>
  <dc:description/>
  <cp:lastModifiedBy>Craig, Daniel (YJB)</cp:lastModifiedBy>
  <cp:revision/>
  <cp:lastPrinted>2025-01-20T09:57:13Z</cp:lastPrinted>
  <dcterms:created xsi:type="dcterms:W3CDTF">2018-12-13T14:10:52Z</dcterms:created>
  <dcterms:modified xsi:type="dcterms:W3CDTF">2026-01-28T12:15:56Z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0x010100777396513BA1FD4CA14D6AB97EB90AC2</vt:lpwstr>
  </property>
  <property fmtid="{D5CDD505-2E9C-101B-9397-08002B2CF9AE}" pid="3" name="MediaServiceImageTags">
    <vt:lpwstr/>
  </property>
</Properties>
</file>